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Αυτό_το_βιβλίο_εργασίας" defaultThemeVersion="124226"/>
  <mc:AlternateContent xmlns:mc="http://schemas.openxmlformats.org/markup-compatibility/2006">
    <mc:Choice Requires="x15">
      <x15ac:absPath xmlns:x15ac="http://schemas.microsoft.com/office/spreadsheetml/2010/11/ac" url="D:\Users\evagarag\Desktop\"/>
    </mc:Choice>
  </mc:AlternateContent>
  <xr:revisionPtr revIDLastSave="0" documentId="13_ncr:1_{F4FCFD53-BB4A-4D8F-A0E2-06189D69990F}" xr6:coauthVersionLast="47" xr6:coauthVersionMax="47" xr10:uidLastSave="{00000000-0000-0000-0000-000000000000}"/>
  <bookViews>
    <workbookView xWindow="1065" yWindow="1950" windowWidth="27735" windowHeight="13770" firstSheet="1" activeTab="1" xr2:uid="{00000000-000D-0000-FFFF-FFFF00000000}"/>
  </bookViews>
  <sheets>
    <sheet name="Φύλλο1" sheetId="2" r:id="rId1"/>
    <sheet name="ΠΕΠ 2021-2027" sheetId="1" r:id="rId2"/>
  </sheets>
  <definedNames>
    <definedName name="_xlnm._FilterDatabase" localSheetId="1" hidden="1">'ΠΕΠ 2021-2027'!$A$6:$L$194</definedName>
    <definedName name="_xlnm.Print_Area" localSheetId="1">'ΠΕΠ 2021-2027'!$A$167:$L$194</definedName>
    <definedName name="_xlnm.Print_Titles" localSheetId="1">'ΠΕΠ 2021-2027'!$1:$6</definedName>
    <definedName name="Z_001E12C6_85FE_4F0A_BE85_DC3C2C6C8701_.wvu.FilterData" localSheetId="1" hidden="1">'ΠΕΠ 2021-2027'!$A$6:$L$195</definedName>
    <definedName name="Z_0040E273_F4EC_4990_9E1E_802394348CD3_.wvu.FilterData" localSheetId="1" hidden="1">'ΠΕΠ 2021-2027'!$A$6:$L$25</definedName>
    <definedName name="Z_007C9797_CFB2_4846_B937_85186E80CDDD_.wvu.FilterData" localSheetId="1" hidden="1">'ΠΕΠ 2021-2027'!$A$6:$L$25</definedName>
    <definedName name="Z_00B61198_65A9_4FF9_91C7_700207DD146F_.wvu.FilterData" localSheetId="1" hidden="1">'ΠΕΠ 2021-2027'!$A$6:$L$25</definedName>
    <definedName name="Z_00D4108C_F680_4518_A6C3_BFE4CF6890AC_.wvu.FilterData" localSheetId="1" hidden="1">'ΠΕΠ 2021-2027'!$A$6:$L$25</definedName>
    <definedName name="Z_00EF3010_E72F_49AD_BCC5_35E1AB0A7437_.wvu.FilterData" localSheetId="1" hidden="1">'ΠΕΠ 2021-2027'!$A$6:$L$25</definedName>
    <definedName name="Z_0109FDDC_5F47_44EE_8816_D508887809E0_.wvu.FilterData" localSheetId="1" hidden="1">'ΠΕΠ 2021-2027'!$A$6:$L$25</definedName>
    <definedName name="Z_01206160_FB82_41F3_AF6B_94B3F623560C_.wvu.FilterData" localSheetId="1" hidden="1">'ΠΕΠ 2021-2027'!$A$6:$L$25</definedName>
    <definedName name="Z_0125062F_412F_4AB8_A2D8_67BA7F9896D5_.wvu.FilterData" localSheetId="1" hidden="1">'ΠΕΠ 2021-2027'!$A$6:$L$195</definedName>
    <definedName name="Z_01301D2A_F102_41E1_99B0_70586C8332CF_.wvu.FilterData" localSheetId="1" hidden="1">'ΠΕΠ 2021-2027'!$A$6:$L$25</definedName>
    <definedName name="Z_0134C6DB_FE9B_4F97_AB5A_4BFB6BDE8716_.wvu.FilterData" localSheetId="1" hidden="1">'ΠΕΠ 2021-2027'!$A$6:$L$25</definedName>
    <definedName name="Z_01356673_7B2B_4C78_B596_A4E9CF49FF51_.wvu.FilterData" localSheetId="1" hidden="1">'ΠΕΠ 2021-2027'!$A$6:$L$25</definedName>
    <definedName name="Z_017EC566_3260_41D1_A2E1_C16452710E5F_.wvu.FilterData" localSheetId="1" hidden="1">'ΠΕΠ 2021-2027'!$A$6:$L$25</definedName>
    <definedName name="Z_018C5D39_71D1_49E2_B104_00382FBF8B66_.wvu.FilterData" localSheetId="1" hidden="1">'ΠΕΠ 2021-2027'!$A$6:$L$195</definedName>
    <definedName name="Z_018C5D39_71D1_49E2_B104_00382FBF8B66_.wvu.PrintArea" localSheetId="1" hidden="1">'ΠΕΠ 2021-2027'!$A$8:$L$194</definedName>
    <definedName name="Z_018C5D39_71D1_49E2_B104_00382FBF8B66_.wvu.PrintTitles" localSheetId="1" hidden="1">'ΠΕΠ 2021-2027'!$1:$6</definedName>
    <definedName name="Z_019F1690_0CA8_4109_90CA_B6EA299FCDDA_.wvu.FilterData" localSheetId="1" hidden="1">'ΠΕΠ 2021-2027'!$A$6:$L$25</definedName>
    <definedName name="Z_01C34D8A_D027_45F0_837C_D5D7EF390D26_.wvu.FilterData" localSheetId="1" hidden="1">'ΠΕΠ 2021-2027'!$A$6:$L$25</definedName>
    <definedName name="Z_0218E99F_CAB7_4839_AC89_50AA00750917_.wvu.FilterData" localSheetId="1" hidden="1">'ΠΕΠ 2021-2027'!$A$6:$L$25</definedName>
    <definedName name="Z_0235750F_4837_4CDB_8373_8A32AE009AB5_.wvu.FilterData" localSheetId="1" hidden="1">'ΠΕΠ 2021-2027'!$A$6:$L$25</definedName>
    <definedName name="Z_024294FF_5139_437A_93BE_09D623D50B46_.wvu.FilterData" localSheetId="1" hidden="1">'ΠΕΠ 2021-2027'!$A$6:$L$25</definedName>
    <definedName name="Z_02676EF5_3252_4AA6_B0D6_8F14B623EF16_.wvu.FilterData" localSheetId="1" hidden="1">'ΠΕΠ 2021-2027'!$A$6:$L$25</definedName>
    <definedName name="Z_027D31A1_C169_4DF8_A237_ADF514297554_.wvu.FilterData" localSheetId="1" hidden="1">'ΠΕΠ 2021-2027'!$A$6:$L$25</definedName>
    <definedName name="Z_0284A0F8_1AFC_48FE_9CD6_B8F7140E2FA5_.wvu.FilterData" localSheetId="1" hidden="1">'ΠΕΠ 2021-2027'!$A$6:$L$25</definedName>
    <definedName name="Z_0285EAAD_5322_40F7_A145_87FB170A9975_.wvu.FilterData" localSheetId="1" hidden="1">'ΠΕΠ 2021-2027'!$A$6:$L$25</definedName>
    <definedName name="Z_02EA6ED6_5776_478C_9B60_6686DB29E697_.wvu.FilterData" localSheetId="1" hidden="1">'ΠΕΠ 2021-2027'!$A$6:$L$25</definedName>
    <definedName name="Z_02F86FF5_069F_4939_A157_5FFAE1E4DA53_.wvu.FilterData" localSheetId="1" hidden="1">'ΠΕΠ 2021-2027'!$A$6:$L$25</definedName>
    <definedName name="Z_03354B56_E8F0_4DD8_9B94_9EEC7E5C9B2F_.wvu.FilterData" localSheetId="1" hidden="1">'ΠΕΠ 2021-2027'!$A$6:$L$25</definedName>
    <definedName name="Z_0344DFAB_DF90_4C73_93E8_20A7446CFAB4_.wvu.FilterData" localSheetId="1" hidden="1">'ΠΕΠ 2021-2027'!$A$6:$L$25</definedName>
    <definedName name="Z_0352AFAA_E484_487D_9831_7B5B7092944F_.wvu.FilterData" localSheetId="1" hidden="1">'ΠΕΠ 2021-2027'!$A$6:$L$25</definedName>
    <definedName name="Z_03669F4D_514A_4514_8484_E5A8288D1FFD_.wvu.FilterData" localSheetId="1" hidden="1">'ΠΕΠ 2021-2027'!$A$6:$L$25</definedName>
    <definedName name="Z_036CE26F_5BCF_4887_8326_36E7BFAE091F_.wvu.FilterData" localSheetId="1" hidden="1">'ΠΕΠ 2021-2027'!$A$6:$L$195</definedName>
    <definedName name="Z_03D165AB_CC75_4D35_91BF_FCA068E302CF_.wvu.FilterData" localSheetId="1" hidden="1">'ΠΕΠ 2021-2027'!$A$6:$L$25</definedName>
    <definedName name="Z_03D96355_41A0_4D67_A91F_9900A53F7122_.wvu.FilterData" localSheetId="1" hidden="1">'ΠΕΠ 2021-2027'!$A$6:$L$195</definedName>
    <definedName name="Z_03DEB5F0_4347_4745_AFE4_0E505C4F62F3_.wvu.FilterData" localSheetId="1" hidden="1">'ΠΕΠ 2021-2027'!$A$6:$L$25</definedName>
    <definedName name="Z_03DEE7D4_F94B_4C2A_99DB_33639FE0C8F7_.wvu.FilterData" localSheetId="1" hidden="1">'ΠΕΠ 2021-2027'!$A$6:$L$25</definedName>
    <definedName name="Z_03E8CBEF_8C5A_4EF0_B598_D83637510DA2_.wvu.FilterData" localSheetId="1" hidden="1">'ΠΕΠ 2021-2027'!$A$6:$L$25</definedName>
    <definedName name="Z_03EC2AF8_6766_4C2E_AB4E_0CB645845298_.wvu.FilterData" localSheetId="1" hidden="1">'ΠΕΠ 2021-2027'!$A$6:$L$25</definedName>
    <definedName name="Z_03F1003F_8F16_4462_9E6D_E326DB38E06F_.wvu.FilterData" localSheetId="1" hidden="1">'ΠΕΠ 2021-2027'!$A$6:$L$25</definedName>
    <definedName name="Z_040F7DCB_EEA2_47CB_81D5_85795D2DCBDB_.wvu.FilterData" localSheetId="1" hidden="1">'ΠΕΠ 2021-2027'!$A$6:$L$25</definedName>
    <definedName name="Z_041E9371_EC50_4683_9E8B_5B836ACD2C8B_.wvu.FilterData" localSheetId="1" hidden="1">'ΠΕΠ 2021-2027'!$A$6:$L$25</definedName>
    <definedName name="Z_0428E1B5_90FE_409D_A828_CF8A8410E2E0_.wvu.FilterData" localSheetId="1" hidden="1">'ΠΕΠ 2021-2027'!$A$6:$L$25</definedName>
    <definedName name="Z_04457A7B_94E1_4D92_8858_B3F8A2BEB546_.wvu.FilterData" localSheetId="1" hidden="1">'ΠΕΠ 2021-2027'!$A$6:$L$195</definedName>
    <definedName name="Z_04A9193F_1C1F_410F_A0DA_A3D7A49899E7_.wvu.FilterData" localSheetId="1" hidden="1">'ΠΕΠ 2021-2027'!$A$6:$L$25</definedName>
    <definedName name="Z_050D3B5D_60F5_44A9_9B71_516758D7C8BC_.wvu.FilterData" localSheetId="1" hidden="1">'ΠΕΠ 2021-2027'!$A$6:$L$25</definedName>
    <definedName name="Z_05315692_2DEF_4796_8C85_D6B4905054B9_.wvu.FilterData" localSheetId="1" hidden="1">'ΠΕΠ 2021-2027'!$A$6:$L$25</definedName>
    <definedName name="Z_054EBE3E_6F97_44AF_9B5D_1EB634715BAC_.wvu.FilterData" localSheetId="1" hidden="1">'ΠΕΠ 2021-2027'!$A$6:$L$25</definedName>
    <definedName name="Z_05AFCA80_6817_4D03_8C0B_B370D48CABCB_.wvu.FilterData" localSheetId="1" hidden="1">'ΠΕΠ 2021-2027'!$A$6:$L$25</definedName>
    <definedName name="Z_05B254D9_8C76_4C3E_8871_F0BE07E20741_.wvu.FilterData" localSheetId="1" hidden="1">'ΠΕΠ 2021-2027'!$A$6:$L$25</definedName>
    <definedName name="Z_05B30A4D_E2E7_458F_87D1_BA83BA152EED_.wvu.FilterData" localSheetId="1" hidden="1">'ΠΕΠ 2021-2027'!$A$6:$L$25</definedName>
    <definedName name="Z_061D0CFC_EE3A_489B_B6AE_A5A2640DDA4C_.wvu.FilterData" localSheetId="1" hidden="1">'ΠΕΠ 2021-2027'!$A$6:$L$25</definedName>
    <definedName name="Z_061F1D9E_9D03_4B62_8EB6_8D78E6EB3F56_.wvu.FilterData" localSheetId="1" hidden="1">'ΠΕΠ 2021-2027'!$A$6:$L$195</definedName>
    <definedName name="Z_06239BF2_8397_4D9A_BDD7_A255B79AE16B_.wvu.FilterData" localSheetId="1" hidden="1">'ΠΕΠ 2021-2027'!$A$6:$L$25</definedName>
    <definedName name="Z_06382A18_AE72_44C7_8208_F432CA93FE3A_.wvu.FilterData" localSheetId="1" hidden="1">'ΠΕΠ 2021-2027'!$A$6:$L$195</definedName>
    <definedName name="Z_064B43F7_675D_47D0_829F_2BF9FF235A9C_.wvu.FilterData" localSheetId="1" hidden="1">'ΠΕΠ 2021-2027'!$A$6:$L$25</definedName>
    <definedName name="Z_0669558C_43E5_47E4_9935_3DE3336DDAE5_.wvu.FilterData" localSheetId="1" hidden="1">'ΠΕΠ 2021-2027'!$A$6:$L$25</definedName>
    <definedName name="Z_06963AE0_117A_4910_82F5_130FEC094F09_.wvu.FilterData" localSheetId="1" hidden="1">'ΠΕΠ 2021-2027'!$A$6:$L$195</definedName>
    <definedName name="Z_0711AF15_7F4F_449E_A1A5_333CCCFDE5DB_.wvu.FilterData" localSheetId="1" hidden="1">'ΠΕΠ 2021-2027'!$A$6:$L$25</definedName>
    <definedName name="Z_071D72D7_7A7E_4087_8077_524E2025BC4D_.wvu.FilterData" localSheetId="1" hidden="1">'ΠΕΠ 2021-2027'!$A$6:$L$25</definedName>
    <definedName name="Z_072F0111_04FA_4644_95DA_67DBA38DC456_.wvu.FilterData" localSheetId="1" hidden="1">'ΠΕΠ 2021-2027'!$A$6:$L$25</definedName>
    <definedName name="Z_0738EE00_95DD_4C85_86D7_7EDFD0C73C44_.wvu.FilterData" localSheetId="1" hidden="1">'ΠΕΠ 2021-2027'!$A$6:$L$195</definedName>
    <definedName name="Z_0818F90D_30F3_43F9_B61E_A6578B63C564_.wvu.FilterData" localSheetId="1" hidden="1">'ΠΕΠ 2021-2027'!$A$6:$L$25</definedName>
    <definedName name="Z_0818F90D_30F3_43F9_B61E_A6578B63C564_.wvu.PrintArea" localSheetId="1" hidden="1">'ΠΕΠ 2021-2027'!$A$8:$L$194</definedName>
    <definedName name="Z_0818F90D_30F3_43F9_B61E_A6578B63C564_.wvu.PrintTitles" localSheetId="1" hidden="1">'ΠΕΠ 2021-2027'!$1:$6</definedName>
    <definedName name="Z_083BA4FA_0342_431D_9E9F_94DD8C368778_.wvu.FilterData" localSheetId="1" hidden="1">'ΠΕΠ 2021-2027'!$A$6:$L$25</definedName>
    <definedName name="Z_08C6BE05_22EC_44F8_B5D8_C9F0CF21C8DD_.wvu.FilterData" localSheetId="1" hidden="1">'ΠΕΠ 2021-2027'!$A$6:$L$195</definedName>
    <definedName name="Z_08CA061F_92EA_4521_AA08_8A5C88593777_.wvu.FilterData" localSheetId="1" hidden="1">'ΠΕΠ 2021-2027'!$A$6:$L$25</definedName>
    <definedName name="Z_0908DEFB_93FC_4965_AEDD_411AE9C7FFC1_.wvu.FilterData" localSheetId="1" hidden="1">'ΠΕΠ 2021-2027'!$A$6:$L$25</definedName>
    <definedName name="Z_090A324A_1AD1_42D6_BA30_6656BE4F92A1_.wvu.FilterData" localSheetId="1" hidden="1">'ΠΕΠ 2021-2027'!$A$6:$L$25</definedName>
    <definedName name="Z_09637084_06EE_4981_88E2_B890461233BC_.wvu.FilterData" localSheetId="1" hidden="1">'ΠΕΠ 2021-2027'!$A$6:$L$25</definedName>
    <definedName name="Z_097C622F_FBA1_4AB9_A43D_6EDC4F67E7F4_.wvu.FilterData" localSheetId="1" hidden="1">'ΠΕΠ 2021-2027'!$A$6:$L$195</definedName>
    <definedName name="Z_09804CE2_8CA8_4E6B_A094_DD7A33D82BE2_.wvu.FilterData" localSheetId="1" hidden="1">'ΠΕΠ 2021-2027'!$A$6:$L$25</definedName>
    <definedName name="Z_09B7094C_A049_412B_B226_B03172D8D324_.wvu.FilterData" localSheetId="1" hidden="1">'ΠΕΠ 2021-2027'!$A$6:$L$25</definedName>
    <definedName name="Z_09BD6CF1_5E82_4588_AC66_8FBDFDA88AC1_.wvu.FilterData" localSheetId="1" hidden="1">'ΠΕΠ 2021-2027'!$A$6:$L$25</definedName>
    <definedName name="Z_09E226BE_5C8C_4E4F_8ECC_44F7E1A8E3D6_.wvu.FilterData" localSheetId="1" hidden="1">'ΠΕΠ 2021-2027'!$A$6:$L$25</definedName>
    <definedName name="Z_0A1D4124_A410_4D52_9147_302EBE5AD0FE_.wvu.FilterData" localSheetId="1" hidden="1">'ΠΕΠ 2021-2027'!$A$6:$L$25</definedName>
    <definedName name="Z_0A3FEB0A_2E43_4031_B7B7_A39A8423D6D8_.wvu.FilterData" localSheetId="1" hidden="1">'ΠΕΠ 2021-2027'!$A$6:$L$195</definedName>
    <definedName name="Z_0A502CB7_B580_4C2B_BC79_8C8CBF660C75_.wvu.FilterData" localSheetId="1" hidden="1">'ΠΕΠ 2021-2027'!$A$6:$L$195</definedName>
    <definedName name="Z_0A62B2D9_C7A5_4596_8BE5_AC83144C2B86_.wvu.FilterData" localSheetId="1" hidden="1">'ΠΕΠ 2021-2027'!$A$6:$L$25</definedName>
    <definedName name="Z_0A6CCAC3_EB9E_44E0_A08C_CFD9EC1A2199_.wvu.FilterData" localSheetId="1" hidden="1">'ΠΕΠ 2021-2027'!$A$6:$L$25</definedName>
    <definedName name="Z_0AB4905E_86C3_441B_B066_2B7C7F5300C9_.wvu.FilterData" localSheetId="1" hidden="1">'ΠΕΠ 2021-2027'!$A$6:$L$25</definedName>
    <definedName name="Z_0AD2FF35_BEF3_42F1_A269_31C3107AF618_.wvu.FilterData" localSheetId="1" hidden="1">'ΠΕΠ 2021-2027'!$A$6:$L$25</definedName>
    <definedName name="Z_0AE8B2AF_6166_4D26_A731_684F938A2C91_.wvu.FilterData" localSheetId="1" hidden="1">'ΠΕΠ 2021-2027'!$A$6:$L$25</definedName>
    <definedName name="Z_0AFD2774_7A15_4BB2_9E0B_98838FEE0320_.wvu.FilterData" localSheetId="1" hidden="1">'ΠΕΠ 2021-2027'!$A$6:$L$25</definedName>
    <definedName name="Z_0B0AA325_70E7_4480_B4F9_E78D726CA1E9_.wvu.FilterData" localSheetId="1" hidden="1">'ΠΕΠ 2021-2027'!$A$6:$L$25</definedName>
    <definedName name="Z_0B0ABB82_EC00_4895_8E82_F9B951F00F98_.wvu.FilterData" localSheetId="1" hidden="1">'ΠΕΠ 2021-2027'!$A$6:$L$25</definedName>
    <definedName name="Z_0B7DE07A_2019_47E6_B7BC_80C2DED63657_.wvu.FilterData" localSheetId="1" hidden="1">'ΠΕΠ 2021-2027'!$A$6:$L$25</definedName>
    <definedName name="Z_0B93B359_179A_42EE_9C3B_C1B5078E6430_.wvu.FilterData" localSheetId="1" hidden="1">'ΠΕΠ 2021-2027'!$A$6:$L$195</definedName>
    <definedName name="Z_0B93B359_179A_42EE_9C3B_C1B5078E6430_.wvu.PrintArea" localSheetId="1" hidden="1">'ΠΕΠ 2021-2027'!$A$8:$L$194</definedName>
    <definedName name="Z_0B93B359_179A_42EE_9C3B_C1B5078E6430_.wvu.PrintTitles" localSheetId="1" hidden="1">'ΠΕΠ 2021-2027'!$1:$6</definedName>
    <definedName name="Z_0B9534A9_E9FC_4341_A030_FE6C726D30F1_.wvu.FilterData" localSheetId="1" hidden="1">'ΠΕΠ 2021-2027'!$A$6:$L$25</definedName>
    <definedName name="Z_0BFFF36C_565A_444D_A69F_E40B83D89648_.wvu.FilterData" localSheetId="1" hidden="1">'ΠΕΠ 2021-2027'!$A$6:$L$195</definedName>
    <definedName name="Z_0C08730D_B6CA_4BFB_A42B_0154A940AB12_.wvu.FilterData" localSheetId="1" hidden="1">'ΠΕΠ 2021-2027'!$A$6:$L$195</definedName>
    <definedName name="Z_0C164214_F2B6_4011_816C_323E21D0ED53_.wvu.FilterData" localSheetId="1" hidden="1">'ΠΕΠ 2021-2027'!$A$6:$L$25</definedName>
    <definedName name="Z_0C288681_088E_4FC4_8BD6_796BC822419A_.wvu.FilterData" localSheetId="1" hidden="1">'ΠΕΠ 2021-2027'!$A$6:$L$25</definedName>
    <definedName name="Z_0C6E683A_387A_431F_9AA3_4A3F9BA7D12A_.wvu.FilterData" localSheetId="1" hidden="1">'ΠΕΠ 2021-2027'!$A$6:$L$195</definedName>
    <definedName name="Z_0C806E0F_4F37_4960_B9E7_0B1C3D77AEF1_.wvu.FilterData" localSheetId="1" hidden="1">'ΠΕΠ 2021-2027'!$A$6:$L$25</definedName>
    <definedName name="Z_0D69E838_BAE3_4F9F_B6CB_7FCBDD375F43_.wvu.FilterData" localSheetId="1" hidden="1">'ΠΕΠ 2021-2027'!$A$6:$L$25</definedName>
    <definedName name="Z_0D6E7521_CEC7_49E0_8D2D_E758C1DD3E6D_.wvu.FilterData" localSheetId="1" hidden="1">'ΠΕΠ 2021-2027'!$A$6:$L$25</definedName>
    <definedName name="Z_0D6F9BB3_A9A4_41A0_AF7B_3D68A12CC428_.wvu.FilterData" localSheetId="1" hidden="1">'ΠΕΠ 2021-2027'!$A$6:$L$195</definedName>
    <definedName name="Z_0DB03896_FFDE_4DC2_9BE2_B0F08F56FA08_.wvu.FilterData" localSheetId="1" hidden="1">'ΠΕΠ 2021-2027'!$A$6:$L$25</definedName>
    <definedName name="Z_0DB03F53_9A1C_4F29_A6B4_3DD773FAA6CF_.wvu.FilterData" localSheetId="1" hidden="1">'ΠΕΠ 2021-2027'!$A$6:$L$25</definedName>
    <definedName name="Z_0DB5883E_2C1D_4CE7_8059_F6001AD129BB_.wvu.FilterData" localSheetId="1" hidden="1">'ΠΕΠ 2021-2027'!$A$6:$L$25</definedName>
    <definedName name="Z_0DD872EA_941E_44C5_94A7_B22C231FFA50_.wvu.FilterData" localSheetId="1" hidden="1">'ΠΕΠ 2021-2027'!$A$6:$L$25</definedName>
    <definedName name="Z_0DF732ED_D405_458C_A38D_189C1D94FF79_.wvu.FilterData" localSheetId="1" hidden="1">'ΠΕΠ 2021-2027'!$A$6:$L$25</definedName>
    <definedName name="Z_0DFF03E9_3574_4496_B859_5055BC2E65BD_.wvu.FilterData" localSheetId="1" hidden="1">'ΠΕΠ 2021-2027'!$A$6:$L$25</definedName>
    <definedName name="Z_0E35C567_0055_4293_A59C_FB82AC44DDAB_.wvu.FilterData" localSheetId="1" hidden="1">'ΠΕΠ 2021-2027'!$A$6:$L$25</definedName>
    <definedName name="Z_0E7E0B34_1ABD_4ABF_85EA_BE1FE57F29C5_.wvu.FilterData" localSheetId="1" hidden="1">'ΠΕΠ 2021-2027'!$A$6:$L$25</definedName>
    <definedName name="Z_0E7E0B34_1ABD_4ABF_85EA_BE1FE57F29C5_.wvu.PrintArea" localSheetId="1" hidden="1">'ΠΕΠ 2021-2027'!$A$8:$L$194</definedName>
    <definedName name="Z_0E7E0B34_1ABD_4ABF_85EA_BE1FE57F29C5_.wvu.PrintTitles" localSheetId="1" hidden="1">'ΠΕΠ 2021-2027'!$1:$6</definedName>
    <definedName name="Z_0E9527A1_D562_4664_807C_9B0F552D5D31_.wvu.FilterData" localSheetId="1" hidden="1">'ΠΕΠ 2021-2027'!$A$6:$L$25</definedName>
    <definedName name="Z_0EAEB9F2_9E0A_4ED3_BA28_BE4BC0515E2C_.wvu.FilterData" localSheetId="1" hidden="1">'ΠΕΠ 2021-2027'!$A$6:$L$25</definedName>
    <definedName name="Z_0EB3E232_F9F0_4FEF_9870_DD287B0781C2_.wvu.FilterData" localSheetId="1" hidden="1">'ΠΕΠ 2021-2027'!$A$6:$L$25</definedName>
    <definedName name="Z_0ED3D79A_799D_4B47_B7C2_BCB286EC1B30_.wvu.FilterData" localSheetId="1" hidden="1">'ΠΕΠ 2021-2027'!$A$6:$L$25</definedName>
    <definedName name="Z_0EE53EC9_92BA_46BB_BA75_3E0D5DBB9D20_.wvu.FilterData" localSheetId="1" hidden="1">'ΠΕΠ 2021-2027'!$A$6:$L$25</definedName>
    <definedName name="Z_0EF952C1_F886_42E4_8469_DB623B496427_.wvu.FilterData" localSheetId="1" hidden="1">'ΠΕΠ 2021-2027'!$A$6:$L$25</definedName>
    <definedName name="Z_0F1450A3_3F89_4173_B41C_54A6C43DA819_.wvu.FilterData" localSheetId="1" hidden="1">'ΠΕΠ 2021-2027'!$A$6:$L$25</definedName>
    <definedName name="Z_0F6D427D_935B_4C5F_8F8E_AB442EF3BFA9_.wvu.FilterData" localSheetId="1" hidden="1">'ΠΕΠ 2021-2027'!$A$6:$L$25</definedName>
    <definedName name="Z_0F6F40B1_BADC_4E6A_902B_47894C5BAAB4_.wvu.FilterData" localSheetId="1" hidden="1">'ΠΕΠ 2021-2027'!$A$6:$L$195</definedName>
    <definedName name="Z_0F71CB0F_36C3_4CA8_9C24_19821BEB09F0_.wvu.FilterData" localSheetId="1" hidden="1">'ΠΕΠ 2021-2027'!$A$6:$L$25</definedName>
    <definedName name="Z_0F8C0FF3_2E0B_4925_BDD4_F28B791240C6_.wvu.FilterData" localSheetId="1" hidden="1">'ΠΕΠ 2021-2027'!$A$6:$L$25</definedName>
    <definedName name="Z_0FEB5A8A_658A_475D_989F_3F2213618A69_.wvu.FilterData" localSheetId="1" hidden="1">'ΠΕΠ 2021-2027'!$A$6:$L$25</definedName>
    <definedName name="Z_0FEC6485_97D3_4D6D_9432_0A5B26F8C532_.wvu.FilterData" localSheetId="1" hidden="1">'ΠΕΠ 2021-2027'!$A$6:$L$25</definedName>
    <definedName name="Z_101FEF97_0B31_494B_93E3_84755EB40F30_.wvu.FilterData" localSheetId="1" hidden="1">'ΠΕΠ 2021-2027'!$A$6:$L$25</definedName>
    <definedName name="Z_104E8BBB_19B4_4E20_967A_AAEEF9C166F6_.wvu.FilterData" localSheetId="1" hidden="1">'ΠΕΠ 2021-2027'!$A$6:$L$25</definedName>
    <definedName name="Z_1056C887_07E8_403C_8A35_DC2FE2B44E40_.wvu.FilterData" localSheetId="1" hidden="1">'ΠΕΠ 2021-2027'!$A$6:$L$25</definedName>
    <definedName name="Z_105A79F1_8DC9_4F9C_B7CD_37C20472FC3A_.wvu.FilterData" localSheetId="1" hidden="1">'ΠΕΠ 2021-2027'!$A$6:$L$195</definedName>
    <definedName name="Z_10624034_9A1E_415D_81A4_EDD42B38F6F4_.wvu.FilterData" localSheetId="1" hidden="1">'ΠΕΠ 2021-2027'!$A$6:$L$25</definedName>
    <definedName name="Z_107077EE_116C_4834_94FF_DADAE0C0218A_.wvu.FilterData" localSheetId="1" hidden="1">'ΠΕΠ 2021-2027'!$A$6:$L$25</definedName>
    <definedName name="Z_10AEF2C6_080E_4A6C_86C7_83C1893BB5DA_.wvu.FilterData" localSheetId="1" hidden="1">'ΠΕΠ 2021-2027'!$A$6:$L$25</definedName>
    <definedName name="Z_10B30E57_4C96_482D_8CEB_6FAA458AAFC8_.wvu.FilterData" localSheetId="1" hidden="1">'ΠΕΠ 2021-2027'!$A$6:$L$25</definedName>
    <definedName name="Z_10BE4C1C_663B_4849_A95B_B8B9B555CC4D_.wvu.FilterData" localSheetId="1" hidden="1">'ΠΕΠ 2021-2027'!$A$6:$L$25</definedName>
    <definedName name="Z_10E9C818_A078_4B48_9B4D_6098B2139D9E_.wvu.FilterData" localSheetId="1" hidden="1">'ΠΕΠ 2021-2027'!$A$6:$L$25</definedName>
    <definedName name="Z_11113A08_2D02_4F3C_81CF_BF30C78A5C59_.wvu.FilterData" localSheetId="1" hidden="1">'ΠΕΠ 2021-2027'!$A$6:$L$25</definedName>
    <definedName name="Z_111716D5_1E4B_4B19_BE39_B6908A3510C8_.wvu.FilterData" localSheetId="1" hidden="1">'ΠΕΠ 2021-2027'!$A$6:$L$25</definedName>
    <definedName name="Z_111B2CC5_7646_4D3B_882F_8F16238F4A98_.wvu.FilterData" localSheetId="1" hidden="1">'ΠΕΠ 2021-2027'!$A$6:$L$25</definedName>
    <definedName name="Z_11283B4B_669C_419F_84F1_C6F6520243D1_.wvu.FilterData" localSheetId="1" hidden="1">'ΠΕΠ 2021-2027'!$A$6:$L$25</definedName>
    <definedName name="Z_11593482_D1B2_45A0_A63F_FA1C11564E43_.wvu.FilterData" localSheetId="1" hidden="1">'ΠΕΠ 2021-2027'!$A$6:$L$25</definedName>
    <definedName name="Z_11B730AA_01F2_450C_A842_89A341289DFE_.wvu.FilterData" localSheetId="1" hidden="1">'ΠΕΠ 2021-2027'!$A$6:$L$25</definedName>
    <definedName name="Z_1214A57F_2125_4CE9_AE51_D6B8E8C86A50_.wvu.FilterData" localSheetId="1" hidden="1">'ΠΕΠ 2021-2027'!$A$6:$L$25</definedName>
    <definedName name="Z_121FC9EC_90C8_40D0_8029_D800935A1E8B_.wvu.FilterData" localSheetId="1" hidden="1">'ΠΕΠ 2021-2027'!$A$6:$L$195</definedName>
    <definedName name="Z_1222F2AC_9B6B_4A06_AA59_5AE489300196_.wvu.FilterData" localSheetId="1" hidden="1">'ΠΕΠ 2021-2027'!$A$6:$L$25</definedName>
    <definedName name="Z_12340C58_7442_478A_A2AF_0D575FA24EEA_.wvu.FilterData" localSheetId="1" hidden="1">'ΠΕΠ 2021-2027'!$A$6:$L$25</definedName>
    <definedName name="Z_12357360_E372_44D2_8C04_34CA833371ED_.wvu.FilterData" localSheetId="1" hidden="1">'ΠΕΠ 2021-2027'!$A$6:$L$25</definedName>
    <definedName name="Z_125B6617_470E_4C0C_9A4E_A0D7A8E0B4FE_.wvu.FilterData" localSheetId="1" hidden="1">'ΠΕΠ 2021-2027'!$A$6:$L$195</definedName>
    <definedName name="Z_12C46314_979A_4B95_B0D4_5C9A990A8FB7_.wvu.FilterData" localSheetId="1" hidden="1">'ΠΕΠ 2021-2027'!$A$6:$L$25</definedName>
    <definedName name="Z_12D8D113_31CE_49A2_BCBE_0E7A7ABE45D2_.wvu.FilterData" localSheetId="1" hidden="1">'ΠΕΠ 2021-2027'!$A$6:$L$195</definedName>
    <definedName name="Z_12D8D113_31CE_49A2_BCBE_0E7A7ABE45D2_.wvu.PrintArea" localSheetId="1" hidden="1">'ΠΕΠ 2021-2027'!$A$8:$L$194</definedName>
    <definedName name="Z_12D8D113_31CE_49A2_BCBE_0E7A7ABE45D2_.wvu.PrintTitles" localSheetId="1" hidden="1">'ΠΕΠ 2021-2027'!$1:$6</definedName>
    <definedName name="Z_12EDE27B_4DB0_476E_997D_0BACC4C8FE4E_.wvu.FilterData" localSheetId="1" hidden="1">'ΠΕΠ 2021-2027'!$A$6:$L$25</definedName>
    <definedName name="Z_12F84725_914B_4C14_B0D1_3BF87BF43618_.wvu.FilterData" localSheetId="1" hidden="1">'ΠΕΠ 2021-2027'!$A$6:$L$25</definedName>
    <definedName name="Z_131F0976_D823_4296_AC41_99038FB416F7_.wvu.FilterData" localSheetId="1" hidden="1">'ΠΕΠ 2021-2027'!$A$6:$L$25</definedName>
    <definedName name="Z_13353218_9EAB_4661_A66F_176E20DF874C_.wvu.FilterData" localSheetId="1" hidden="1">'ΠΕΠ 2021-2027'!$A$6:$L$25</definedName>
    <definedName name="Z_1394325D_5F10_4A0B_B700_1C3D9613DC10_.wvu.FilterData" localSheetId="1" hidden="1">'ΠΕΠ 2021-2027'!$A$6:$L$25</definedName>
    <definedName name="Z_1427F5D8_A8DF_4917_B8C5_D309A40435F7_.wvu.FilterData" localSheetId="1" hidden="1">'ΠΕΠ 2021-2027'!$A$6:$L$195</definedName>
    <definedName name="Z_143ABCF0_0B50_4EAC_AB51_6C9DF4BC31AF_.wvu.FilterData" localSheetId="1" hidden="1">'ΠΕΠ 2021-2027'!$A$6:$L$25</definedName>
    <definedName name="Z_147CED99_F8DE_4A2A_BCB6_F1660F4A97CB_.wvu.FilterData" localSheetId="1" hidden="1">'ΠΕΠ 2021-2027'!$A$6:$L$25</definedName>
    <definedName name="Z_1482AAA4_9295_4605_9F29_7CE213211E7E_.wvu.FilterData" localSheetId="1" hidden="1">'ΠΕΠ 2021-2027'!$A$6:$L$25</definedName>
    <definedName name="Z_149AADEA_6C38_4EBC_A1A3_DC5085A2DA72_.wvu.FilterData" localSheetId="1" hidden="1">'ΠΕΠ 2021-2027'!$A$6:$L$25</definedName>
    <definedName name="Z_14DBB1C7_2EBE_44F6_8826_A751F0ACBEA8_.wvu.FilterData" localSheetId="1" hidden="1">'ΠΕΠ 2021-2027'!$A$6:$L$25</definedName>
    <definedName name="Z_150BCB3F_F612_4FAC_A3E8_B82033920CB9_.wvu.FilterData" localSheetId="1" hidden="1">'ΠΕΠ 2021-2027'!$A$6:$L$195</definedName>
    <definedName name="Z_157B5013_0C30_4B61_A914_D758B2744A10_.wvu.FilterData" localSheetId="1" hidden="1">'ΠΕΠ 2021-2027'!$A$6:$L$25</definedName>
    <definedName name="Z_15E2B27F_687F_456B_8038_013CC4CAD6A4_.wvu.FilterData" localSheetId="1" hidden="1">'ΠΕΠ 2021-2027'!$A$6:$L$25</definedName>
    <definedName name="Z_16115D74_C1FD_4E06_A064_D5C9A7B85E70_.wvu.FilterData" localSheetId="1" hidden="1">'ΠΕΠ 2021-2027'!$A$6:$L$25</definedName>
    <definedName name="Z_1635EDC0_1847_4F9D_B9A2_A49E3DA04929_.wvu.FilterData" localSheetId="1" hidden="1">'ΠΕΠ 2021-2027'!$A$6:$L$25</definedName>
    <definedName name="Z_164BE791_8916_4021_9E0B_BC4B2D1BA925_.wvu.FilterData" localSheetId="1" hidden="1">'ΠΕΠ 2021-2027'!$A$6:$L$25</definedName>
    <definedName name="Z_167A9B35_C059_4C40_96F4_A425158028E7_.wvu.FilterData" localSheetId="1" hidden="1">'ΠΕΠ 2021-2027'!$A$6:$L$25</definedName>
    <definedName name="Z_1689D5D3_2E4C_4B8B_82F3_0B5006222E71_.wvu.FilterData" localSheetId="1" hidden="1">'ΠΕΠ 2021-2027'!$A$6:$L$25</definedName>
    <definedName name="Z_16975A44_CC7C_4D38_BB91_A4B1172BE7E1_.wvu.FilterData" localSheetId="1" hidden="1">'ΠΕΠ 2021-2027'!$A$6:$L$195</definedName>
    <definedName name="Z_16CFC47D_BEDA_4FFD_8885_BAC8B4B9BA02_.wvu.FilterData" localSheetId="1" hidden="1">'ΠΕΠ 2021-2027'!$A$6:$L$25</definedName>
    <definedName name="Z_170D1A06_A060_48C9_B905_F23F0DCA39A4_.wvu.FilterData" localSheetId="1" hidden="1">'ΠΕΠ 2021-2027'!$A$6:$L$25</definedName>
    <definedName name="Z_170D2A16_F848_4C05_B7B6_78A2846AF19E_.wvu.FilterData" localSheetId="1" hidden="1">'ΠΕΠ 2021-2027'!$A$6:$L$195</definedName>
    <definedName name="Z_1723CD9E_3DC7_4C01_A7CC_7B8C3114ABE2_.wvu.FilterData" localSheetId="1" hidden="1">'ΠΕΠ 2021-2027'!$A$6:$L$25</definedName>
    <definedName name="Z_17254F64_A6B3_4593_9CF4_B73CF5C6F9BE_.wvu.FilterData" localSheetId="1" hidden="1">'ΠΕΠ 2021-2027'!$A$6:$L$25</definedName>
    <definedName name="Z_1727F74B_67E7_4FDC_A737_CD06CEA27D25_.wvu.FilterData" localSheetId="1" hidden="1">'ΠΕΠ 2021-2027'!$A$6:$L$195</definedName>
    <definedName name="Z_174B2D99_6A0C_449F_A39F_3D71C93A324E_.wvu.FilterData" localSheetId="1" hidden="1">'ΠΕΠ 2021-2027'!$A$6:$L$25</definedName>
    <definedName name="Z_1753C3A1_2B62_47AA_85F1_A2274AB4C7DF_.wvu.FilterData" localSheetId="1" hidden="1">'ΠΕΠ 2021-2027'!$A$6:$L$195</definedName>
    <definedName name="Z_17EC595C_C5AA_4833_BB4F_2B23DC4C7F2C_.wvu.FilterData" localSheetId="1" hidden="1">'ΠΕΠ 2021-2027'!$A$6:$L$25</definedName>
    <definedName name="Z_183547AE_3A90_406C_91A3_DA0F30D7D1FC_.wvu.FilterData" localSheetId="1" hidden="1">'ΠΕΠ 2021-2027'!$A$6:$L$25</definedName>
    <definedName name="Z_184C120F_D4D2_4D2B_82CB_6F2AD5A53D1E_.wvu.FilterData" localSheetId="1" hidden="1">'ΠΕΠ 2021-2027'!$A$6:$L$25</definedName>
    <definedName name="Z_186EC6DE_9A6A_4574_A8EF_1A2C7245816F_.wvu.FilterData" localSheetId="1" hidden="1">'ΠΕΠ 2021-2027'!$A$6:$L$25</definedName>
    <definedName name="Z_18AEE773_F633_421F_82FA_9FD5D12D61F2_.wvu.FilterData" localSheetId="1" hidden="1">'ΠΕΠ 2021-2027'!$A$6:$L$195</definedName>
    <definedName name="Z_18BC5DC6_1C30_4089_9A6E_4A8E866A3DAC_.wvu.FilterData" localSheetId="1" hidden="1">'ΠΕΠ 2021-2027'!$A$6:$L$195</definedName>
    <definedName name="Z_18C36E17_BB02_490F_BF3F_419FC87832D1_.wvu.FilterData" localSheetId="1" hidden="1">'ΠΕΠ 2021-2027'!$A$6:$L$25</definedName>
    <definedName name="Z_18DBE2DC_4B52_45C4_8A43_F45B5DF7CE39_.wvu.FilterData" localSheetId="1" hidden="1">'ΠΕΠ 2021-2027'!$A$6:$L$25</definedName>
    <definedName name="Z_18DC642F_CC93_4888_B0A3_27B14686D376_.wvu.FilterData" localSheetId="1" hidden="1">'ΠΕΠ 2021-2027'!$A$6:$L$25</definedName>
    <definedName name="Z_18E5E0A3_89B8_480D_9377_C8448DC07523_.wvu.FilterData" localSheetId="1" hidden="1">'ΠΕΠ 2021-2027'!$A$6:$L$25</definedName>
    <definedName name="Z_19111C58_FECC_4C21_9D0D_557D8916C72C_.wvu.FilterData" localSheetId="1" hidden="1">'ΠΕΠ 2021-2027'!$A$6:$L$25</definedName>
    <definedName name="Z_191E1D2F_E4D6_4961_AFFF_120463DA3F82_.wvu.FilterData" localSheetId="1" hidden="1">'ΠΕΠ 2021-2027'!$A$6:$L$195</definedName>
    <definedName name="Z_19273BEE_4F70_43AD_A959_1DC71F4A9DB0_.wvu.FilterData" localSheetId="1" hidden="1">'ΠΕΠ 2021-2027'!$A$6:$L$25</definedName>
    <definedName name="Z_194247F8_23AA_471B_A186_736D07A8AD5C_.wvu.FilterData" localSheetId="1" hidden="1">'ΠΕΠ 2021-2027'!$A$6:$L$25</definedName>
    <definedName name="Z_1942E800_1B2B_4B83_A6ED_781188B0DB18_.wvu.FilterData" localSheetId="1" hidden="1">'ΠΕΠ 2021-2027'!$A$6:$L$195</definedName>
    <definedName name="Z_19755583_B116_4B63_A712_D0C589C60061_.wvu.FilterData" localSheetId="1" hidden="1">'ΠΕΠ 2021-2027'!$A$6:$L$25</definedName>
    <definedName name="Z_199D99E2_D0A8_4E80_ACCF_650038B8B615_.wvu.FilterData" localSheetId="1" hidden="1">'ΠΕΠ 2021-2027'!$A$6:$L$25</definedName>
    <definedName name="Z_19B2D627_2ACD_467A_96BB_55E87184D772_.wvu.FilterData" localSheetId="1" hidden="1">'ΠΕΠ 2021-2027'!$A$6:$L$25</definedName>
    <definedName name="Z_19C2CC12_8815_4900_A728_F1FF9B5C32B9_.wvu.FilterData" localSheetId="1" hidden="1">'ΠΕΠ 2021-2027'!$A$6:$L$25</definedName>
    <definedName name="Z_19C4D6A8_39F7_4A45_8D1D_EE196F5709D7_.wvu.FilterData" localSheetId="1" hidden="1">'ΠΕΠ 2021-2027'!$A$6:$L$25</definedName>
    <definedName name="Z_1A03DD49_56B9_4BDD_9C4D_52931B9D3DDA_.wvu.FilterData" localSheetId="1" hidden="1">'ΠΕΠ 2021-2027'!$A$6:$L$25</definedName>
    <definedName name="Z_1A21E181_A18F_4B9C_9146_377348A65576_.wvu.FilterData" localSheetId="1" hidden="1">'ΠΕΠ 2021-2027'!$A$6:$L$195</definedName>
    <definedName name="Z_1A22591A_40B0_4B6F_AB6D_4A3ED53A40E7_.wvu.FilterData" localSheetId="1" hidden="1">'ΠΕΠ 2021-2027'!$A$6:$L$195</definedName>
    <definedName name="Z_1A5B65A9_F05B_4562_BFE8_CC00EFE21970_.wvu.FilterData" localSheetId="1" hidden="1">'ΠΕΠ 2021-2027'!$A$6:$L$25</definedName>
    <definedName name="Z_1A63AAC1_0DFF_4F90_B1B8_9686E87FD905_.wvu.FilterData" localSheetId="1" hidden="1">'ΠΕΠ 2021-2027'!$A$6:$L$195</definedName>
    <definedName name="Z_1A7555FD_447C_4EEC_9C6A_0FEF8A117AFF_.wvu.FilterData" localSheetId="1" hidden="1">'ΠΕΠ 2021-2027'!$A$6:$L$25</definedName>
    <definedName name="Z_1A8703D4_AAB0_4BA9_8358_4645D48E7D81_.wvu.FilterData" localSheetId="1" hidden="1">'ΠΕΠ 2021-2027'!$A$6:$L$195</definedName>
    <definedName name="Z_1A926C39_E0FF_466B_A3BE_945057C5F1A4_.wvu.FilterData" localSheetId="1" hidden="1">'ΠΕΠ 2021-2027'!$A$6:$L$25</definedName>
    <definedName name="Z_1A94BB23_3C07_4EE5_8981_F76677D0CCB7_.wvu.FilterData" localSheetId="1" hidden="1">'ΠΕΠ 2021-2027'!$A$6:$L$25</definedName>
    <definedName name="Z_1AD08E74_EA8C_44D4_BE37_56A1379EABD7_.wvu.FilterData" localSheetId="1" hidden="1">'ΠΕΠ 2021-2027'!$A$6:$L$25</definedName>
    <definedName name="Z_1AF91149_13D5_44B1_BF71_B58819EB8621_.wvu.FilterData" localSheetId="1" hidden="1">'ΠΕΠ 2021-2027'!$A$6:$L$25</definedName>
    <definedName name="Z_1B04D373_71D4_4240_8D0B_619CB7D05097_.wvu.FilterData" localSheetId="1" hidden="1">'ΠΕΠ 2021-2027'!$A$6:$L$25</definedName>
    <definedName name="Z_1BA85475_3ED3_4A41_AC3A_987C937CEE48_.wvu.FilterData" localSheetId="1" hidden="1">'ΠΕΠ 2021-2027'!$A$6:$L$25</definedName>
    <definedName name="Z_1BD0557A_E7A7_4DB6_B027_1EC00507CB95_.wvu.FilterData" localSheetId="1" hidden="1">'ΠΕΠ 2021-2027'!$A$6:$L$25</definedName>
    <definedName name="Z_1C43F5BF_896E_476D_A1AE_58FCDB05D09D_.wvu.FilterData" localSheetId="1" hidden="1">'ΠΕΠ 2021-2027'!$A$6:$L$25</definedName>
    <definedName name="Z_1CE54F82_96D2_4671_AED1_9065BFB96C1F_.wvu.FilterData" localSheetId="1" hidden="1">'ΠΕΠ 2021-2027'!$A$6:$L$25</definedName>
    <definedName name="Z_1CECB101_E0DB_4385_834E_F37681AE218B_.wvu.FilterData" localSheetId="1" hidden="1">'ΠΕΠ 2021-2027'!$A$6:$L$25</definedName>
    <definedName name="Z_1CF161C4_CF65_47DC_9D59_6302B9DAAE49_.wvu.FilterData" localSheetId="1" hidden="1">'ΠΕΠ 2021-2027'!$A$6:$L$25</definedName>
    <definedName name="Z_1CF5EB69_3A0B_4421_9E81_223B014E3439_.wvu.FilterData" localSheetId="1" hidden="1">'ΠΕΠ 2021-2027'!$A$6:$L$25</definedName>
    <definedName name="Z_1D01C45E_D1A5_4355_A8B7_76F471870B64_.wvu.FilterData" localSheetId="1" hidden="1">'ΠΕΠ 2021-2027'!$A$6:$L$25</definedName>
    <definedName name="Z_1D25CBD2_6708_4D26_B4C7_4D23D8DE4701_.wvu.FilterData" localSheetId="1" hidden="1">'ΠΕΠ 2021-2027'!$A$6:$L$25</definedName>
    <definedName name="Z_1D8BF263_1723_43D6_A95A_1649F7CE4FF9_.wvu.FilterData" localSheetId="1" hidden="1">'ΠΕΠ 2021-2027'!$A$6:$L$25</definedName>
    <definedName name="Z_1DBE67CB_F29B_41B5_8347_F46A030EA2AF_.wvu.FilterData" localSheetId="1" hidden="1">'ΠΕΠ 2021-2027'!$A$6:$L$25</definedName>
    <definedName name="Z_1E06A617_8F2C_4D75_BA4D_688F0924CF96_.wvu.FilterData" localSheetId="1" hidden="1">'ΠΕΠ 2021-2027'!$A$6:$L$25</definedName>
    <definedName name="Z_1E1CFB60_6467_4C9D_9D76_FEEFFE85ABE8_.wvu.FilterData" localSheetId="1" hidden="1">'ΠΕΠ 2021-2027'!$A$6:$L$25</definedName>
    <definedName name="Z_1E66B029_A29B_4C66_A686_78E684250CA1_.wvu.FilterData" localSheetId="1" hidden="1">'ΠΕΠ 2021-2027'!$A$6:$L$25</definedName>
    <definedName name="Z_1EF03CD7_78F1_44CB_951F_5E7736725881_.wvu.FilterData" localSheetId="1" hidden="1">'ΠΕΠ 2021-2027'!$A$6:$L$25</definedName>
    <definedName name="Z_1EF61AE6_D399_4255_8BD2_267EB1BB6E93_.wvu.FilterData" localSheetId="1" hidden="1">'ΠΕΠ 2021-2027'!$A$6:$L$25</definedName>
    <definedName name="Z_1F58140C_BEBB_4B86_A98B_2A31290FFA47_.wvu.FilterData" localSheetId="1" hidden="1">'ΠΕΠ 2021-2027'!$A$6:$L$25</definedName>
    <definedName name="Z_1FB91851_EA31_4721_8BBD_596EF94C38F6_.wvu.FilterData" localSheetId="1" hidden="1">'ΠΕΠ 2021-2027'!$A$6:$L$195</definedName>
    <definedName name="Z_1FC035E1_4C31_42F8_8930_ACCF9BE95E8F_.wvu.FilterData" localSheetId="1" hidden="1">'ΠΕΠ 2021-2027'!$A$6:$L$25</definedName>
    <definedName name="Z_1FC0FC64_8BA8_4E39_9293_65A4B3B0E8FB_.wvu.FilterData" localSheetId="1" hidden="1">'ΠΕΠ 2021-2027'!$A$6:$L$25</definedName>
    <definedName name="Z_1FF42EE0_3420_4811_A3F2_FFBE63754AD8_.wvu.FilterData" localSheetId="1" hidden="1">'ΠΕΠ 2021-2027'!$A$6:$L$25</definedName>
    <definedName name="Z_1FF6E7F0_2495_415A_B2BC_561216D2A636_.wvu.FilterData" localSheetId="1" hidden="1">'ΠΕΠ 2021-2027'!$A$6:$L$25</definedName>
    <definedName name="Z_201097B4_80D2_4B97_9761_C51503AFB62A_.wvu.FilterData" localSheetId="1" hidden="1">'ΠΕΠ 2021-2027'!$A$6:$L$25</definedName>
    <definedName name="Z_2032C1A3_A3EE_438F_9E43_67CFD182BF84_.wvu.FilterData" localSheetId="1" hidden="1">'ΠΕΠ 2021-2027'!$A$6:$L$25</definedName>
    <definedName name="Z_20443B8D_EDD5_430A_857A_1B3DB5F5E8FC_.wvu.FilterData" localSheetId="1" hidden="1">'ΠΕΠ 2021-2027'!$A$6:$L$25</definedName>
    <definedName name="Z_2058276C_6E34_4B0D_9C8C_79FB4D9D7A9E_.wvu.FilterData" localSheetId="1" hidden="1">'ΠΕΠ 2021-2027'!$A$6:$L$25</definedName>
    <definedName name="Z_208F0593_2F85_4448_98CD_F4C4E29C0814_.wvu.FilterData" localSheetId="1" hidden="1">'ΠΕΠ 2021-2027'!$A$6:$L$195</definedName>
    <definedName name="Z_20A9DDCF_9A7D_472C_B9DB_28C854C2ADEB_.wvu.FilterData" localSheetId="1" hidden="1">'ΠΕΠ 2021-2027'!$A$6:$L$25</definedName>
    <definedName name="Z_20BDDCF6_68AB_4B2C_9C66_DF8AFCEDDD19_.wvu.FilterData" localSheetId="1" hidden="1">'ΠΕΠ 2021-2027'!$A$6:$L$25</definedName>
    <definedName name="Z_20DD80DF_D801_43E1_B9FA_7BDC44D18954_.wvu.FilterData" localSheetId="1" hidden="1">'ΠΕΠ 2021-2027'!$A$6:$L$25</definedName>
    <definedName name="Z_216BD1D8_3B87_4D79_BA8C_0E593EFEDDEF_.wvu.FilterData" localSheetId="1" hidden="1">'ΠΕΠ 2021-2027'!$A$6:$L$25</definedName>
    <definedName name="Z_217D0FB4_44F3_4CCF_A7B6_7064DD5A8100_.wvu.FilterData" localSheetId="1" hidden="1">'ΠΕΠ 2021-2027'!$A$6:$L$25</definedName>
    <definedName name="Z_2183B7BA_0F04_4678_B95F_F17DAAB1D1AE_.wvu.FilterData" localSheetId="1" hidden="1">'ΠΕΠ 2021-2027'!$A$6:$L$25</definedName>
    <definedName name="Z_219365F1_0BD4_4A5C_8935_037A7D8A544C_.wvu.FilterData" localSheetId="1" hidden="1">'ΠΕΠ 2021-2027'!$A$6:$L$25</definedName>
    <definedName name="Z_21B883D2_0EE3_40ED_A286_4FDD36D708EF_.wvu.FilterData" localSheetId="1" hidden="1">'ΠΕΠ 2021-2027'!$A$6:$L$195</definedName>
    <definedName name="Z_21DE25F7_AA05_42EB_BBDF_DD15FFB82324_.wvu.FilterData" localSheetId="1" hidden="1">'ΠΕΠ 2021-2027'!$A$6:$L$25</definedName>
    <definedName name="Z_22C5D292_B31F_475B_B3D6_1453E729993A_.wvu.FilterData" localSheetId="1" hidden="1">'ΠΕΠ 2021-2027'!$A$6:$L$25</definedName>
    <definedName name="Z_22F4E2E2_7557_46BF_99C1_48FC240C05D7_.wvu.FilterData" localSheetId="1" hidden="1">'ΠΕΠ 2021-2027'!$A$6:$L$195</definedName>
    <definedName name="Z_23302C01_CE5C_42E0_BD99_060C45FC36B7_.wvu.FilterData" localSheetId="1" hidden="1">'ΠΕΠ 2021-2027'!$A$6:$L$25</definedName>
    <definedName name="Z_234510E2_F812_46AF_88F7_4510C5C48E29_.wvu.FilterData" localSheetId="1" hidden="1">'ΠΕΠ 2021-2027'!$A$6:$L$25</definedName>
    <definedName name="Z_234950C2_BB7D_4EDB_BD02_F2177F1969CE_.wvu.FilterData" localSheetId="1" hidden="1">'ΠΕΠ 2021-2027'!$A$6:$L$25</definedName>
    <definedName name="Z_23652AFF_1F42_43E9_9443_331D9416B2C8_.wvu.FilterData" localSheetId="1" hidden="1">'ΠΕΠ 2021-2027'!$A$6:$L$25</definedName>
    <definedName name="Z_23676D29_981B_4389_95BF_A1749B91B909_.wvu.FilterData" localSheetId="1" hidden="1">'ΠΕΠ 2021-2027'!$A$6:$L$25</definedName>
    <definedName name="Z_23C848B1_04ED_4709_A04A_D16147B65927_.wvu.FilterData" localSheetId="1" hidden="1">'ΠΕΠ 2021-2027'!$A$6:$L$25</definedName>
    <definedName name="Z_23DCD2A7_45A6_441E_8C3A_961AAD223BCB_.wvu.FilterData" localSheetId="1" hidden="1">'ΠΕΠ 2021-2027'!$A$6:$L$25</definedName>
    <definedName name="Z_23EE162D_AE6C_4CF7_93E1_34EAD570A673_.wvu.FilterData" localSheetId="1" hidden="1">'ΠΕΠ 2021-2027'!$A$6:$L$25</definedName>
    <definedName name="Z_23F1EA05_1BC9_4576_B96E_EDECF19BFAB4_.wvu.FilterData" localSheetId="1" hidden="1">'ΠΕΠ 2021-2027'!$A$6:$L$25</definedName>
    <definedName name="Z_240DF0D2_447E_478F_9139_BFB45DA194BF_.wvu.FilterData" localSheetId="1" hidden="1">'ΠΕΠ 2021-2027'!$A$6:$L$25</definedName>
    <definedName name="Z_241A5BDF_0FA7_49DC_A66D_E35EA59DD96F_.wvu.FilterData" localSheetId="1" hidden="1">'ΠΕΠ 2021-2027'!$A$6:$L$25</definedName>
    <definedName name="Z_24819D5B_DC1F_4BEC_9BC4_B25A6B0856AA_.wvu.FilterData" localSheetId="1" hidden="1">'ΠΕΠ 2021-2027'!$A$6:$L$25</definedName>
    <definedName name="Z_248A9CC8_7D8A_4BA4_9F04_7E023E0459C3_.wvu.FilterData" localSheetId="1" hidden="1">'ΠΕΠ 2021-2027'!$A$6:$L$25</definedName>
    <definedName name="Z_24B03895_E074_47FD_ABCE_D3049B800F4A_.wvu.FilterData" localSheetId="1" hidden="1">'ΠΕΠ 2021-2027'!$A$6:$L$25</definedName>
    <definedName name="Z_24BCBF84_3146_4A22_A52F_2C2F6CAB0724_.wvu.FilterData" localSheetId="1" hidden="1">'ΠΕΠ 2021-2027'!$A$6:$L$25</definedName>
    <definedName name="Z_24E86C19_2685_41BD_B20E_168A7B949B31_.wvu.FilterData" localSheetId="1" hidden="1">'ΠΕΠ 2021-2027'!$A$6:$L$25</definedName>
    <definedName name="Z_24E93416_8D41_474F_8CA0_0670852746F5_.wvu.FilterData" localSheetId="1" hidden="1">'ΠΕΠ 2021-2027'!$A$6:$L$25</definedName>
    <definedName name="Z_250A4CFB_DE40_4513_BA0D_EF85C9FC2125_.wvu.FilterData" localSheetId="1" hidden="1">'ΠΕΠ 2021-2027'!$A$6:$L$25</definedName>
    <definedName name="Z_25279AC9_D533_4F4F_8558_4DBB69F252B2_.wvu.FilterData" localSheetId="1" hidden="1">'ΠΕΠ 2021-2027'!$A$6:$L$25</definedName>
    <definedName name="Z_252C1295_5919_450A_96FF_9E5FAC561138_.wvu.FilterData" localSheetId="1" hidden="1">'ΠΕΠ 2021-2027'!$A$6:$L$195</definedName>
    <definedName name="Z_2574EDB0_1E94_4725_A5DB_594FB32C93AC_.wvu.FilterData" localSheetId="1" hidden="1">'ΠΕΠ 2021-2027'!$A$6:$L$25</definedName>
    <definedName name="Z_25BD04A2_50D8_40B3_A935_2EAFDDAE319A_.wvu.FilterData" localSheetId="1" hidden="1">'ΠΕΠ 2021-2027'!$A$6:$L$25</definedName>
    <definedName name="Z_2620CB0D_E549_4BA2_8ACD_B560ABFC16A1_.wvu.FilterData" localSheetId="1" hidden="1">'ΠΕΠ 2021-2027'!$A$6:$L$25</definedName>
    <definedName name="Z_262E506D_9F76_4879_B36C_0E4670FA1F28_.wvu.FilterData" localSheetId="1" hidden="1">'ΠΕΠ 2021-2027'!$A$6:$L$195</definedName>
    <definedName name="Z_263F5874_9FAA_465B_BCFA_2A1532AC4B1A_.wvu.FilterData" localSheetId="1" hidden="1">'ΠΕΠ 2021-2027'!$A$6:$L$25</definedName>
    <definedName name="Z_264558E5_2CB5_405E_ABD8_11CB4B5163DF_.wvu.FilterData" localSheetId="1" hidden="1">'ΠΕΠ 2021-2027'!$A$6:$L$25</definedName>
    <definedName name="Z_266F5B94_EA12_4028_892C_52A79656880E_.wvu.FilterData" localSheetId="1" hidden="1">'ΠΕΠ 2021-2027'!$A$6:$L$25</definedName>
    <definedName name="Z_26D359D6_C0E4_47C6_83DB_F78020D4F6E5_.wvu.FilterData" localSheetId="1" hidden="1">'ΠΕΠ 2021-2027'!$A$6:$L$195</definedName>
    <definedName name="Z_27191624_9794_4017_85A2_E515D92A9985_.wvu.FilterData" localSheetId="1" hidden="1">'ΠΕΠ 2021-2027'!$A$6:$L$25</definedName>
    <definedName name="Z_2724E085_1258_405C_97BF_1D38C240655F_.wvu.FilterData" localSheetId="1" hidden="1">'ΠΕΠ 2021-2027'!$A$6:$L$195</definedName>
    <definedName name="Z_27297281_5823_4646_B91B_A9A929A4C6F7_.wvu.FilterData" localSheetId="1" hidden="1">'ΠΕΠ 2021-2027'!$A$6:$L$195</definedName>
    <definedName name="Z_276AEC34_4AA4_4F55_AFCD_0A817BE80076_.wvu.FilterData" localSheetId="1" hidden="1">'ΠΕΠ 2021-2027'!$A$6:$L$25</definedName>
    <definedName name="Z_2780E16B_C280_408F_BD70_22065F29EDFB_.wvu.FilterData" localSheetId="1" hidden="1">'ΠΕΠ 2021-2027'!$A$6:$L$25</definedName>
    <definedName name="Z_27A0077F_182C_4BB9_82A9_74F2302AC44C_.wvu.FilterData" localSheetId="1" hidden="1">'ΠΕΠ 2021-2027'!$A$6:$L$25</definedName>
    <definedName name="Z_2815567A_7377_4EB9_9BF7_BBE946E6DA8A_.wvu.FilterData" localSheetId="1" hidden="1">'ΠΕΠ 2021-2027'!$A$6:$L$25</definedName>
    <definedName name="Z_28186007_ED4F_420D_BAF9_F96711655184_.wvu.FilterData" localSheetId="1" hidden="1">'ΠΕΠ 2021-2027'!$A$6:$L$25</definedName>
    <definedName name="Z_28DC804A_4E94_4071_B367_9C056CD4D096_.wvu.FilterData" localSheetId="1" hidden="1">'ΠΕΠ 2021-2027'!$A$6:$L$25</definedName>
    <definedName name="Z_28E6BDBA_A0BB_4024_9015_5D9415504827_.wvu.FilterData" localSheetId="1" hidden="1">'ΠΕΠ 2021-2027'!$A$6:$L$25</definedName>
    <definedName name="Z_29247BB8_7BBF_49A2_8515_22C6D34D7486_.wvu.FilterData" localSheetId="1" hidden="1">'ΠΕΠ 2021-2027'!$A$6:$L$195</definedName>
    <definedName name="Z_293765F7_3A65_432B_9A16_602424395A83_.wvu.FilterData" localSheetId="1" hidden="1">'ΠΕΠ 2021-2027'!$A$6:$L$25</definedName>
    <definedName name="Z_29497CC0_EAAF_4E7C_94E7_1500D4219247_.wvu.FilterData" localSheetId="1" hidden="1">'ΠΕΠ 2021-2027'!$A$6:$L$25</definedName>
    <definedName name="Z_29D3D43C_6C62_4129_95B1_E9DFFEF48EFF_.wvu.FilterData" localSheetId="1" hidden="1">'ΠΕΠ 2021-2027'!$A$6:$L$25</definedName>
    <definedName name="Z_2A0EE006_C02B_463E_9CC5_5B0ABB940524_.wvu.FilterData" localSheetId="1" hidden="1">'ΠΕΠ 2021-2027'!$A$6:$L$25</definedName>
    <definedName name="Z_2A6CACDC_66C8_4874_8EA8_C8E9ED966A9C_.wvu.FilterData" localSheetId="1" hidden="1">'ΠΕΠ 2021-2027'!$A$6:$L$25</definedName>
    <definedName name="Z_2AC7D7D2_0A79_4D50_A694_574FF0238BE8_.wvu.FilterData" localSheetId="1" hidden="1">'ΠΕΠ 2021-2027'!$A$6:$L$25</definedName>
    <definedName name="Z_2ADFEE00_02AC_435D_8DBE_862926CF3E5C_.wvu.FilterData" localSheetId="1" hidden="1">'ΠΕΠ 2021-2027'!$A$6:$L$25</definedName>
    <definedName name="Z_2AE4066D_B9A6_4496_BE9A_D8BE6E9FE1DB_.wvu.FilterData" localSheetId="1" hidden="1">'ΠΕΠ 2021-2027'!$A$6:$L$195</definedName>
    <definedName name="Z_2B7954F7_A56F_4B1A_82B0_09CA62F330D2_.wvu.FilterData" localSheetId="1" hidden="1">'ΠΕΠ 2021-2027'!$A$6:$L$195</definedName>
    <definedName name="Z_2B8DD66E_0CE4_41A6_BEB9_6A6849D3DA4C_.wvu.FilterData" localSheetId="1" hidden="1">'ΠΕΠ 2021-2027'!$A$6:$L$25</definedName>
    <definedName name="Z_2BA8F799_C916_4812_B23B_86BAABCA3434_.wvu.FilterData" localSheetId="1" hidden="1">'ΠΕΠ 2021-2027'!$A$6:$L$25</definedName>
    <definedName name="Z_2BCFB5D4_4889_4B53_88EC_AF27BB158AA2_.wvu.FilterData" localSheetId="1" hidden="1">'ΠΕΠ 2021-2027'!$A$6:$L$25</definedName>
    <definedName name="Z_2BD1102C_A222_4534_AFF7_A27F05D0C8E6_.wvu.FilterData" localSheetId="1" hidden="1">'ΠΕΠ 2021-2027'!$A$6:$L$25</definedName>
    <definedName name="Z_2C077CA7_ACD9_48EF_B185_B8F631997A56_.wvu.FilterData" localSheetId="1" hidden="1">'ΠΕΠ 2021-2027'!$A$6:$L$25</definedName>
    <definedName name="Z_2C1E70E5_E6E1_4809_9C66_9497BCE2100F_.wvu.FilterData" localSheetId="1" hidden="1">'ΠΕΠ 2021-2027'!$A$6:$L$25</definedName>
    <definedName name="Z_2C45A5E0_E120_4832_861F_B7446E79AED4_.wvu.FilterData" localSheetId="1" hidden="1">'ΠΕΠ 2021-2027'!$A$6:$L$25</definedName>
    <definedName name="Z_2C6AC3D1_D5D4_4C13_8D0B_6DD6A6B770B6_.wvu.FilterData" localSheetId="1" hidden="1">'ΠΕΠ 2021-2027'!$A$6:$L$25</definedName>
    <definedName name="Z_2C9B1E0C_076A_47B4_BA11_FD33C0A56F51_.wvu.FilterData" localSheetId="1" hidden="1">'ΠΕΠ 2021-2027'!$A$6:$L$195</definedName>
    <definedName name="Z_2CA3470C_EEB5_409A_9010_CE0564E76491_.wvu.FilterData" localSheetId="1" hidden="1">'ΠΕΠ 2021-2027'!$A$6:$L$25</definedName>
    <definedName name="Z_2D0ED3C1_75F7_4CD9_9CA2_C48E210EC35E_.wvu.FilterData" localSheetId="1" hidden="1">'ΠΕΠ 2021-2027'!$A$6:$L$25</definedName>
    <definedName name="Z_2D60315F_CCFE_4EA5_8D69_84D3F3E21D13_.wvu.FilterData" localSheetId="1" hidden="1">'ΠΕΠ 2021-2027'!$A$6:$L$195</definedName>
    <definedName name="Z_2D6657E1_BD1C_4639_AD76_6F78BBF59280_.wvu.FilterData" localSheetId="1" hidden="1">'ΠΕΠ 2021-2027'!$A$6:$L$25</definedName>
    <definedName name="Z_2DFBBABC_FE0D_4957_AFE2_AFBFBADDF41E_.wvu.FilterData" localSheetId="1" hidden="1">'ΠΕΠ 2021-2027'!$A$6:$L$25</definedName>
    <definedName name="Z_2E2511CC_A41D_4853_BE16_57A6D9D71D28_.wvu.FilterData" localSheetId="1" hidden="1">'ΠΕΠ 2021-2027'!$A$6:$L$25</definedName>
    <definedName name="Z_2E2FB038_AEC8_4962_9C0F_8FE740FB8F50_.wvu.FilterData" localSheetId="1" hidden="1">'ΠΕΠ 2021-2027'!$A$6:$L$195</definedName>
    <definedName name="Z_2E388FC3_331A_400A_9852_499467B82A78_.wvu.FilterData" localSheetId="1" hidden="1">'ΠΕΠ 2021-2027'!$A$6:$L$25</definedName>
    <definedName name="Z_2E898182_930E_4707_A445_9D1A522B8AC6_.wvu.FilterData" localSheetId="1" hidden="1">'ΠΕΠ 2021-2027'!$A$6:$L$25</definedName>
    <definedName name="Z_2EE923F5_803B_4957_AB3B_7F0B384913A8_.wvu.FilterData" localSheetId="1" hidden="1">'ΠΕΠ 2021-2027'!$A$6:$L$25</definedName>
    <definedName name="Z_2F05ECCC_D908_40DD_8350_C7DD5EF75697_.wvu.FilterData" localSheetId="1" hidden="1">'ΠΕΠ 2021-2027'!$A$6:$L$25</definedName>
    <definedName name="Z_2FF8B385_54D3_490A_B181_B6E1DE78058F_.wvu.FilterData" localSheetId="1" hidden="1">'ΠΕΠ 2021-2027'!$A$6:$L$25</definedName>
    <definedName name="Z_307CAD2C_4C12_408D_93A7_96410B624349_.wvu.FilterData" localSheetId="1" hidden="1">'ΠΕΠ 2021-2027'!$A$6:$L$25</definedName>
    <definedName name="Z_3097C7A7_21EA_4748_8EAD_A0BB639F2EFD_.wvu.FilterData" localSheetId="1" hidden="1">'ΠΕΠ 2021-2027'!$A$6:$L$25</definedName>
    <definedName name="Z_30CD3B93_590A_4D2A_A9D2_39D9AE163B7C_.wvu.FilterData" localSheetId="1" hidden="1">'ΠΕΠ 2021-2027'!$A$6:$L$25</definedName>
    <definedName name="Z_30EFFE64_05A7_4F3E_AD35_746088C658E6_.wvu.FilterData" localSheetId="1" hidden="1">'ΠΕΠ 2021-2027'!$A$6:$L$25</definedName>
    <definedName name="Z_30EFFE64_05A7_4F3E_AD35_746088C658E6_.wvu.PrintArea" localSheetId="1" hidden="1">'ΠΕΠ 2021-2027'!$A$8:$L$194</definedName>
    <definedName name="Z_30EFFE64_05A7_4F3E_AD35_746088C658E6_.wvu.PrintTitles" localSheetId="1" hidden="1">'ΠΕΠ 2021-2027'!$1:$6</definedName>
    <definedName name="Z_30F48299_F940_47DA_89DA_BD5A7E656C3A_.wvu.FilterData" localSheetId="1" hidden="1">'ΠΕΠ 2021-2027'!$A$6:$L$25</definedName>
    <definedName name="Z_31010139_2B46_4732_94DD_B94D5D65088D_.wvu.FilterData" localSheetId="1" hidden="1">'ΠΕΠ 2021-2027'!$A$6:$L$25</definedName>
    <definedName name="Z_31575EA6_9D5D_495D_97C7_5A0D0A05B43D_.wvu.FilterData" localSheetId="1" hidden="1">'ΠΕΠ 2021-2027'!$A$6:$L$25</definedName>
    <definedName name="Z_3162E220_DBC2_4DF8_A9CA_6C0F4106D328_.wvu.FilterData" localSheetId="1" hidden="1">'ΠΕΠ 2021-2027'!$A$6:$L$195</definedName>
    <definedName name="Z_318C7E36_1091_44A6_BBD7_D40010025886_.wvu.FilterData" localSheetId="1" hidden="1">'ΠΕΠ 2021-2027'!$A$6:$L$25</definedName>
    <definedName name="Z_31BA062C_A11A_45AD_97FC_8B50892731EE_.wvu.FilterData" localSheetId="1" hidden="1">'ΠΕΠ 2021-2027'!$A$6:$L$195</definedName>
    <definedName name="Z_31BEDA35_BC43_455F_8E64_97D3E3ABA052_.wvu.FilterData" localSheetId="1" hidden="1">'ΠΕΠ 2021-2027'!$A$6:$L$25</definedName>
    <definedName name="Z_31CD93EF_879A_4658_941D_B906926DB4A9_.wvu.FilterData" localSheetId="1" hidden="1">'ΠΕΠ 2021-2027'!$A$6:$L$25</definedName>
    <definedName name="Z_3229B439_4699_4A1F_992C_CF08ED15DD22_.wvu.FilterData" localSheetId="1" hidden="1">'ΠΕΠ 2021-2027'!$A$6:$L$25</definedName>
    <definedName name="Z_324D7B5E_BB85_4D93_8E8C_0B5A0EF2277F_.wvu.FilterData" localSheetId="1" hidden="1">'ΠΕΠ 2021-2027'!$A$6:$L$25</definedName>
    <definedName name="Z_324FFE72_56B7_48E3_9D5D_A2F794354EB2_.wvu.FilterData" localSheetId="1" hidden="1">'ΠΕΠ 2021-2027'!$A$6:$L$25</definedName>
    <definedName name="Z_3251FF1D_62D7_4141_B443_A4385434C4DE_.wvu.FilterData" localSheetId="1" hidden="1">'ΠΕΠ 2021-2027'!$A$6:$L$25</definedName>
    <definedName name="Z_325D3C1B_87EA_4598_989C_3A35CF731B45_.wvu.FilterData" localSheetId="1" hidden="1">'ΠΕΠ 2021-2027'!$A$6:$L$25</definedName>
    <definedName name="Z_3278EA32_A1CA_4C85_B378_B637427554AC_.wvu.FilterData" localSheetId="1" hidden="1">'ΠΕΠ 2021-2027'!$A$6:$L$25</definedName>
    <definedName name="Z_327DB9AD_71BC_4746_A0BB_960CA335418A_.wvu.FilterData" localSheetId="1" hidden="1">'ΠΕΠ 2021-2027'!$A$6:$L$25</definedName>
    <definedName name="Z_32847CF2_8F46_4045_BF12_F5B3E029E34B_.wvu.FilterData" localSheetId="1" hidden="1">'ΠΕΠ 2021-2027'!$A$6:$L$25</definedName>
    <definedName name="Z_332C293C_16E5_4E6D_86E7_174EA2030152_.wvu.FilterData" localSheetId="1" hidden="1">'ΠΕΠ 2021-2027'!$A$6:$L$195</definedName>
    <definedName name="Z_333E582D_6B71_4F56_AC7F_2F5B75846777_.wvu.FilterData" localSheetId="1" hidden="1">'ΠΕΠ 2021-2027'!$A$6:$L$25</definedName>
    <definedName name="Z_334A0E31_A09D_41AA_8365_49AC30E2375A_.wvu.FilterData" localSheetId="1" hidden="1">'ΠΕΠ 2021-2027'!$A$6:$L$195</definedName>
    <definedName name="Z_334BB067_F9A8_4EC6_9A35_3CF79D5EC79B_.wvu.FilterData" localSheetId="1" hidden="1">'ΠΕΠ 2021-2027'!$A$6:$L$195</definedName>
    <definedName name="Z_33529DCC_23E6_46D9_B8A7_7C0EC1D12CE4_.wvu.FilterData" localSheetId="1" hidden="1">'ΠΕΠ 2021-2027'!$A$6:$L$25</definedName>
    <definedName name="Z_34269BEC_0D28_41E1_BA1A_1F398295744E_.wvu.FilterData" localSheetId="1" hidden="1">'ΠΕΠ 2021-2027'!$A$6:$L$25</definedName>
    <definedName name="Z_3454866D_D04E_453C_B90F_6795BDF5D376_.wvu.FilterData" localSheetId="1" hidden="1">'ΠΕΠ 2021-2027'!$A$6:$L$195</definedName>
    <definedName name="Z_3454866D_D04E_453C_B90F_6795BDF5D376_.wvu.PrintArea" localSheetId="1" hidden="1">'ΠΕΠ 2021-2027'!$A$8:$L$194</definedName>
    <definedName name="Z_3454866D_D04E_453C_B90F_6795BDF5D376_.wvu.PrintTitles" localSheetId="1" hidden="1">'ΠΕΠ 2021-2027'!$1:$6</definedName>
    <definedName name="Z_34687023_A35B_4946_BB82_70527E744764_.wvu.FilterData" localSheetId="1" hidden="1">'ΠΕΠ 2021-2027'!$A$6:$L$25</definedName>
    <definedName name="Z_34FA7E14_E313_479E_ABAD_9F38B311E7D1_.wvu.FilterData" localSheetId="1" hidden="1">'ΠΕΠ 2021-2027'!$A$6:$L$25</definedName>
    <definedName name="Z_34FFCA49_C0DA_407F_B244_E9F7989F3C94_.wvu.FilterData" localSheetId="1" hidden="1">'ΠΕΠ 2021-2027'!$A$6:$L$25</definedName>
    <definedName name="Z_35712142_8753_4E29_9DC4_6BB3B217926D_.wvu.FilterData" localSheetId="1" hidden="1">'ΠΕΠ 2021-2027'!$A$6:$L$25</definedName>
    <definedName name="Z_35BBD46F_648E_4B4D_82BD_0E9EB1C1CB84_.wvu.FilterData" localSheetId="1" hidden="1">'ΠΕΠ 2021-2027'!$A$6:$L$195</definedName>
    <definedName name="Z_35CFC975_B803_4678_A13D_F69AFB5F6900_.wvu.FilterData" localSheetId="1" hidden="1">'ΠΕΠ 2021-2027'!$A$6:$L$25</definedName>
    <definedName name="Z_35FB047D_FA7A_4F67_B287_408B23C2A02D_.wvu.FilterData" localSheetId="1" hidden="1">'ΠΕΠ 2021-2027'!$A$6:$L$25</definedName>
    <definedName name="Z_360C349A_ADA9_4634_A160_34098288F7E7_.wvu.FilterData" localSheetId="1" hidden="1">'ΠΕΠ 2021-2027'!$A$6:$L$25</definedName>
    <definedName name="Z_3610D9AD_15BB_40E3_BFAF_BE7E73663A66_.wvu.FilterData" localSheetId="1" hidden="1">'ΠΕΠ 2021-2027'!$A$6:$L$25</definedName>
    <definedName name="Z_362856C8_256B_4C0E_A3CF_24C2F8758157_.wvu.FilterData" localSheetId="1" hidden="1">'ΠΕΠ 2021-2027'!$A$6:$L$25</definedName>
    <definedName name="Z_363D0F9E_9BCB_474E_AF2A_85E582BE0F1B_.wvu.FilterData" localSheetId="1" hidden="1">'ΠΕΠ 2021-2027'!$A$6:$L$25</definedName>
    <definedName name="Z_364825E2_20E2_4268_9D7C_2268FB2CEB7C_.wvu.FilterData" localSheetId="1" hidden="1">'ΠΕΠ 2021-2027'!$A$6:$L$25</definedName>
    <definedName name="Z_3656EDEA_D11E_4B24_89BD_B9AD5AF764BB_.wvu.FilterData" localSheetId="1" hidden="1">'ΠΕΠ 2021-2027'!$A$6:$L$25</definedName>
    <definedName name="Z_369B4394_067E_4422_8E30_6E3BCB849C5A_.wvu.FilterData" localSheetId="1" hidden="1">'ΠΕΠ 2021-2027'!$A$6:$L$25</definedName>
    <definedName name="Z_36AA5294_E67A_48AC_8AE9_C1527F6E23EA_.wvu.FilterData" localSheetId="1" hidden="1">'ΠΕΠ 2021-2027'!$A$6:$L$25</definedName>
    <definedName name="Z_36B099F7_135D_4EC1_9655_958D117ED818_.wvu.FilterData" localSheetId="1" hidden="1">'ΠΕΠ 2021-2027'!$A$6:$L$195</definedName>
    <definedName name="Z_36D2F947_CAF9_4621_9ECB_EE69EC10F8C7_.wvu.FilterData" localSheetId="1" hidden="1">'ΠΕΠ 2021-2027'!$A$6:$L$25</definedName>
    <definedName name="Z_37542D9C_C870_4922_B250_AED39383DDCE_.wvu.FilterData" localSheetId="1" hidden="1">'ΠΕΠ 2021-2027'!$A$6:$L$195</definedName>
    <definedName name="Z_37819A29_4142_43FC_95B1_541BC463E881_.wvu.FilterData" localSheetId="1" hidden="1">'ΠΕΠ 2021-2027'!$A$6:$L$25</definedName>
    <definedName name="Z_3782342E_D3AD_41DE_8FE1_6092728B6DCE_.wvu.FilterData" localSheetId="1" hidden="1">'ΠΕΠ 2021-2027'!$A$6:$L$25</definedName>
    <definedName name="Z_37A43AF3_B7FE_4E00_B8E3_EBD9167934B0_.wvu.FilterData" localSheetId="1" hidden="1">'ΠΕΠ 2021-2027'!$A$6:$L$25</definedName>
    <definedName name="Z_37A4F3B1_ABAD_42BE_96D8_C76E1EB2FBC9_.wvu.FilterData" localSheetId="1" hidden="1">'ΠΕΠ 2021-2027'!$A$6:$L$25</definedName>
    <definedName name="Z_37A8FF25_5810_44B0_80F8_925E8099AF96_.wvu.FilterData" localSheetId="1" hidden="1">'ΠΕΠ 2021-2027'!$A$6:$L$195</definedName>
    <definedName name="Z_37A8FF25_5810_44B0_80F8_925E8099AF96_.wvu.PrintArea" localSheetId="1" hidden="1">'ΠΕΠ 2021-2027'!$A$8:$L$194</definedName>
    <definedName name="Z_37A8FF25_5810_44B0_80F8_925E8099AF96_.wvu.PrintTitles" localSheetId="1" hidden="1">'ΠΕΠ 2021-2027'!$1:$6</definedName>
    <definedName name="Z_37AD5DE9_CC62_4709_ACBC_EAA672590E26_.wvu.FilterData" localSheetId="1" hidden="1">'ΠΕΠ 2021-2027'!$A$6:$L$25</definedName>
    <definedName name="Z_37CB1E3C_E681_4178_B506_35A7470932FA_.wvu.FilterData" localSheetId="1" hidden="1">'ΠΕΠ 2021-2027'!$A$6:$L$25</definedName>
    <definedName name="Z_37DEF8C7_EF2A_4DCF_8F58_AC23F8BCDBEF_.wvu.FilterData" localSheetId="1" hidden="1">'ΠΕΠ 2021-2027'!$A$6:$L$195</definedName>
    <definedName name="Z_37F39758_02D0_4006_A2A2_09A562788060_.wvu.FilterData" localSheetId="1" hidden="1">'ΠΕΠ 2021-2027'!$A$6:$L$25</definedName>
    <definedName name="Z_383C5B77_CEB3_435B_8F76_AA322BE4DCBE_.wvu.FilterData" localSheetId="1" hidden="1">'ΠΕΠ 2021-2027'!$A$6:$L$25</definedName>
    <definedName name="Z_383C5B77_CEB3_435B_8F76_AA322BE4DCBE_.wvu.PrintArea" localSheetId="1" hidden="1">'ΠΕΠ 2021-2027'!$A$8:$L$194</definedName>
    <definedName name="Z_383C5B77_CEB3_435B_8F76_AA322BE4DCBE_.wvu.PrintTitles" localSheetId="1" hidden="1">'ΠΕΠ 2021-2027'!$1:$6</definedName>
    <definedName name="Z_383DCDDC_1CB1_46D5_BE92_DF814937EACC_.wvu.FilterData" localSheetId="1" hidden="1">'ΠΕΠ 2021-2027'!$A$6:$L$195</definedName>
    <definedName name="Z_385F271C_8F0D_47FF_89A5_5A4405D0B205_.wvu.FilterData" localSheetId="1" hidden="1">'ΠΕΠ 2021-2027'!$A$6:$L$25</definedName>
    <definedName name="Z_38741434_E183_4C05_AF91_09614FC2493E_.wvu.FilterData" localSheetId="1" hidden="1">'ΠΕΠ 2021-2027'!$A$6:$L$25</definedName>
    <definedName name="Z_38B4E8F6_C4F4_46C4_A200_AFD893DFD65E_.wvu.FilterData" localSheetId="1" hidden="1">'ΠΕΠ 2021-2027'!$A$6:$L$195</definedName>
    <definedName name="Z_38CD7CEE_73D2_42F4_B5AB_C69D6FF6B8D1_.wvu.FilterData" localSheetId="1" hidden="1">'ΠΕΠ 2021-2027'!$A$6:$L$25</definedName>
    <definedName name="Z_38DCB5DE_D212_40A1_BA1A_3DFC58BF448D_.wvu.FilterData" localSheetId="1" hidden="1">'ΠΕΠ 2021-2027'!$A$6:$L$195</definedName>
    <definedName name="Z_390E2C74_04DE_49ED_B898_919A24058BF9_.wvu.FilterData" localSheetId="1" hidden="1">'ΠΕΠ 2021-2027'!$A$6:$L$25</definedName>
    <definedName name="Z_39212DA4_635E_4837_AE5C_EA28C4C6B00B_.wvu.FilterData" localSheetId="1" hidden="1">'ΠΕΠ 2021-2027'!$A$6:$L$25</definedName>
    <definedName name="Z_3976AB01_8A26_4C08_AB67_BF8AB1191D71_.wvu.FilterData" localSheetId="1" hidden="1">'ΠΕΠ 2021-2027'!$A$6:$L$25</definedName>
    <definedName name="Z_39AD0762_8E85_4FB4_BDAE_32084A3AC864_.wvu.FilterData" localSheetId="1" hidden="1">'ΠΕΠ 2021-2027'!$A$6:$L$25</definedName>
    <definedName name="Z_39EB371A_2008_4CEC_A83F_36FA46B51A6B_.wvu.FilterData" localSheetId="1" hidden="1">'ΠΕΠ 2021-2027'!$A$6:$L$195</definedName>
    <definedName name="Z_3A5C74CB_BB10_46EF_9EED_81690793536E_.wvu.FilterData" localSheetId="1" hidden="1">'ΠΕΠ 2021-2027'!$A$6:$L$25</definedName>
    <definedName name="Z_3A86FE6E_0A4E_4D9D_BD88_E5D6E7E46D0D_.wvu.FilterData" localSheetId="1" hidden="1">'ΠΕΠ 2021-2027'!$A$6:$L$25</definedName>
    <definedName name="Z_3A879540_A9CC_4834_BEE4_EC066E5C195D_.wvu.FilterData" localSheetId="1" hidden="1">'ΠΕΠ 2021-2027'!$A$6:$L$25</definedName>
    <definedName name="Z_3AA53326_805C_479F_A45F_10C7665D9AE4_.wvu.FilterData" localSheetId="1" hidden="1">'ΠΕΠ 2021-2027'!$A$6:$L$25</definedName>
    <definedName name="Z_3AAD5A91_3393_4ED7_AD16_287BCC6AD4C9_.wvu.FilterData" localSheetId="1" hidden="1">'ΠΕΠ 2021-2027'!$A$6:$L$25</definedName>
    <definedName name="Z_3ABAA496_7F8E_41C4_B67E_17C5C491F6D3_.wvu.FilterData" localSheetId="1" hidden="1">'ΠΕΠ 2021-2027'!$A$6:$L$25</definedName>
    <definedName name="Z_3ACE0953_2668_4E60_94E1_4185EDBC660C_.wvu.FilterData" localSheetId="1" hidden="1">'ΠΕΠ 2021-2027'!$A$6:$L$25</definedName>
    <definedName name="Z_3AEB9BCB_5CE5_4345_9E8B_733BA7179F61_.wvu.FilterData" localSheetId="1" hidden="1">'ΠΕΠ 2021-2027'!$A$6:$L$195</definedName>
    <definedName name="Z_3AF5C9B5_1881_46CF_9692_4DECBB4FD829_.wvu.FilterData" localSheetId="1" hidden="1">'ΠΕΠ 2021-2027'!$A$6:$L$25</definedName>
    <definedName name="Z_3B120E06_583E_4B47_828D_20285420016A_.wvu.FilterData" localSheetId="1" hidden="1">'ΠΕΠ 2021-2027'!$A$6:$L$25</definedName>
    <definedName name="Z_3B321FF9_5099_45AB_9B83_0E3B14CB1DDC_.wvu.FilterData" localSheetId="1" hidden="1">'ΠΕΠ 2021-2027'!$A$6:$L$25</definedName>
    <definedName name="Z_3B44AACA_2909_4C67_9D30_A5607A50E129_.wvu.FilterData" localSheetId="1" hidden="1">'ΠΕΠ 2021-2027'!$A$6:$L$195</definedName>
    <definedName name="Z_3B946345_E83F_4757_850B_1AE94C8A7011_.wvu.FilterData" localSheetId="1" hidden="1">'ΠΕΠ 2021-2027'!$A$6:$L$25</definedName>
    <definedName name="Z_3BADD84F_3876_4566_AAC6_CB3DE2D0B02B_.wvu.FilterData" localSheetId="1" hidden="1">'ΠΕΠ 2021-2027'!$A$6:$L$195</definedName>
    <definedName name="Z_3BC5228F_6E5B_4955_B857_F76106EC8D0E_.wvu.FilterData" localSheetId="1" hidden="1">'ΠΕΠ 2021-2027'!$A$6:$L$195</definedName>
    <definedName name="Z_3C482716_4092_44DF_9F51_E3B229FCD6EE_.wvu.FilterData" localSheetId="1" hidden="1">'ΠΕΠ 2021-2027'!$A$6:$L$195</definedName>
    <definedName name="Z_3CA4982D_BDB3_44E6_B884_7090963B20EC_.wvu.FilterData" localSheetId="1" hidden="1">'ΠΕΠ 2021-2027'!$A$6:$L$25</definedName>
    <definedName name="Z_3CBC0BBA_3A9A_4964_B0E6_CEE1B1152D43_.wvu.FilterData" localSheetId="1" hidden="1">'ΠΕΠ 2021-2027'!$A$6:$L$25</definedName>
    <definedName name="Z_3D2FE566_0B05_40E5_8185_69B2CD98E0AE_.wvu.FilterData" localSheetId="1" hidden="1">'ΠΕΠ 2021-2027'!$A$6:$L$25</definedName>
    <definedName name="Z_3D64648E_9F5A_4F6B_9B5C_5D6B4D2F8E44_.wvu.FilterData" localSheetId="1" hidden="1">'ΠΕΠ 2021-2027'!$A$6:$L$25</definedName>
    <definedName name="Z_3D64805E_0B78_48E3_B1B3_5324FCE63F57_.wvu.FilterData" localSheetId="1" hidden="1">'ΠΕΠ 2021-2027'!$A$6:$L$25</definedName>
    <definedName name="Z_3D692AC9_0935_46B1_97F2_5494F64B3B76_.wvu.FilterData" localSheetId="1" hidden="1">'ΠΕΠ 2021-2027'!$A$6:$L$25</definedName>
    <definedName name="Z_3D964738_2CC5_4727_B18E_454588A85624_.wvu.FilterData" localSheetId="1" hidden="1">'ΠΕΠ 2021-2027'!$A$6:$L$25</definedName>
    <definedName name="Z_3DA07A05_E52F_49FA_8D64_1EE03D445BF1_.wvu.FilterData" localSheetId="1" hidden="1">'ΠΕΠ 2021-2027'!$A$6:$L$25</definedName>
    <definedName name="Z_3DB4D077_68C6_4846_904E_D674074AD2D4_.wvu.FilterData" localSheetId="1" hidden="1">'ΠΕΠ 2021-2027'!$A$6:$L$25</definedName>
    <definedName name="Z_3DCDCB3D_84EE_4795_AECE_3D70A120465D_.wvu.FilterData" localSheetId="1" hidden="1">'ΠΕΠ 2021-2027'!$A$6:$L$25</definedName>
    <definedName name="Z_3E0056CD_4C30_4DD3_8751_6E91C6EFE3E7_.wvu.FilterData" localSheetId="1" hidden="1">'ΠΕΠ 2021-2027'!$A$6:$L$25</definedName>
    <definedName name="Z_3E1E1248_52AB_4BD9_8708_D57E4AEED2AF_.wvu.FilterData" localSheetId="1" hidden="1">'ΠΕΠ 2021-2027'!$A$6:$L$195</definedName>
    <definedName name="Z_3E3528E1_5718_4681_8A79_2986A2122443_.wvu.FilterData" localSheetId="1" hidden="1">'ΠΕΠ 2021-2027'!$A$6:$L$25</definedName>
    <definedName name="Z_3E4DA169_0E11_4956_A626_CB759E2CB16C_.wvu.FilterData" localSheetId="1" hidden="1">'ΠΕΠ 2021-2027'!$A$6:$L$25</definedName>
    <definedName name="Z_3E641344_C879_4038_8535_F6574D8AA63A_.wvu.FilterData" localSheetId="1" hidden="1">'ΠΕΠ 2021-2027'!$A$6:$L$25</definedName>
    <definedName name="Z_3EA0B7A2_D6E9_4793_8E0A_D868282D71E4_.wvu.FilterData" localSheetId="1" hidden="1">'ΠΕΠ 2021-2027'!$A$6:$L$25</definedName>
    <definedName name="Z_3EAEA378_3696_4075_8F58_AB1F78E0A4FF_.wvu.FilterData" localSheetId="1" hidden="1">'ΠΕΠ 2021-2027'!$A$6:$L$25</definedName>
    <definedName name="Z_3EB6DC9C_F5B2_47FE_84E7_A990AB1F6B04_.wvu.FilterData" localSheetId="1" hidden="1">'ΠΕΠ 2021-2027'!$A$6:$L$195</definedName>
    <definedName name="Z_3EB6DC9C_F5B2_47FE_84E7_A990AB1F6B04_.wvu.PrintArea" localSheetId="1" hidden="1">'ΠΕΠ 2021-2027'!$A$8:$L$194</definedName>
    <definedName name="Z_3EB6DC9C_F5B2_47FE_84E7_A990AB1F6B04_.wvu.PrintTitles" localSheetId="1" hidden="1">'ΠΕΠ 2021-2027'!$1:$6</definedName>
    <definedName name="Z_3EF7F620_5FB2_4028_B35C_68951A132A93_.wvu.FilterData" localSheetId="1" hidden="1">'ΠΕΠ 2021-2027'!$A$6:$L$25</definedName>
    <definedName name="Z_3F0839B3_10AF_447E_B1B1_51F8D80F5EC9_.wvu.FilterData" localSheetId="1" hidden="1">'ΠΕΠ 2021-2027'!$A$6:$L$25</definedName>
    <definedName name="Z_3F122705_B20D_4B5F_88A2_48408051EC07_.wvu.FilterData" localSheetId="1" hidden="1">'ΠΕΠ 2021-2027'!$A$6:$L$25</definedName>
    <definedName name="Z_3F215A75_507F_4A7C_94AF_F583B0E6EE21_.wvu.FilterData" localSheetId="1" hidden="1">'ΠΕΠ 2021-2027'!$A$6:$L$195</definedName>
    <definedName name="Z_3F303109_44BE_430E_931F_C99A34E4FC45_.wvu.FilterData" localSheetId="1" hidden="1">'ΠΕΠ 2021-2027'!$A$6:$L$195</definedName>
    <definedName name="Z_3F321223_86EF_4831_A563_038DA38D2A25_.wvu.FilterData" localSheetId="1" hidden="1">'ΠΕΠ 2021-2027'!$A$6:$L$25</definedName>
    <definedName name="Z_3F4694F6_8651_4C64_A80F_A6D9C0B5D061_.wvu.FilterData" localSheetId="1" hidden="1">'ΠΕΠ 2021-2027'!$A$6:$L$25</definedName>
    <definedName name="Z_3F52C931_322D_4F38_9C5D_D5F66CC0AB02_.wvu.FilterData" localSheetId="1" hidden="1">'ΠΕΠ 2021-2027'!$A$6:$L$25</definedName>
    <definedName name="Z_3FB6C884_B293_41D7_AB63_775945C261BF_.wvu.FilterData" localSheetId="1" hidden="1">'ΠΕΠ 2021-2027'!$A$6:$L$25</definedName>
    <definedName name="Z_3FE20C38_3C5B_47AD_A7FD_95DB38CF45A0_.wvu.FilterData" localSheetId="1" hidden="1">'ΠΕΠ 2021-2027'!$A$6:$L$25</definedName>
    <definedName name="Z_3FF617E6_8007_423F_ACB6_91AC025F85DD_.wvu.FilterData" localSheetId="1" hidden="1">'ΠΕΠ 2021-2027'!$A$6:$L$25</definedName>
    <definedName name="Z_3FFF6230_F7F4_48EF_B5FB_DD48DBBF9736_.wvu.FilterData" localSheetId="1" hidden="1">'ΠΕΠ 2021-2027'!$A$6:$L$25</definedName>
    <definedName name="Z_403DAFDD_083B_4975_A35B_82A0FFB78182_.wvu.FilterData" localSheetId="1" hidden="1">'ΠΕΠ 2021-2027'!$A$6:$L$25</definedName>
    <definedName name="Z_40407E69_3714_4438_865D_D96C0D58522E_.wvu.FilterData" localSheetId="1" hidden="1">'ΠΕΠ 2021-2027'!$A$6:$L$195</definedName>
    <definedName name="Z_40407E69_3714_4438_865D_D96C0D58522E_.wvu.PrintArea" localSheetId="1" hidden="1">'ΠΕΠ 2021-2027'!$A$8:$L$194</definedName>
    <definedName name="Z_40407E69_3714_4438_865D_D96C0D58522E_.wvu.PrintTitles" localSheetId="1" hidden="1">'ΠΕΠ 2021-2027'!$1:$6</definedName>
    <definedName name="Z_406A3644_4E23_4F31_A311_1D124A1BFA66_.wvu.FilterData" localSheetId="1" hidden="1">'ΠΕΠ 2021-2027'!$A$6:$L$25</definedName>
    <definedName name="Z_40BC5D66_760F_482A_8701_04A5CDA79AC6_.wvu.FilterData" localSheetId="1" hidden="1">'ΠΕΠ 2021-2027'!$A$6:$L$25</definedName>
    <definedName name="Z_415C55CB_BDA2_4731_AC33_555681C70007_.wvu.FilterData" localSheetId="1" hidden="1">'ΠΕΠ 2021-2027'!$A$6:$L$25</definedName>
    <definedName name="Z_4183180C_212E_488E_BEA4_AEEFD4D60CAA_.wvu.FilterData" localSheetId="1" hidden="1">'ΠΕΠ 2021-2027'!$A$6:$L$25</definedName>
    <definedName name="Z_41858CE3_7A2A_4636_ADF7_AE9E6380727B_.wvu.FilterData" localSheetId="1" hidden="1">'ΠΕΠ 2021-2027'!$A$6:$L$25</definedName>
    <definedName name="Z_41C18EF6_5DC6_4538_8FB5_3E6ACE2C35F7_.wvu.FilterData" localSheetId="1" hidden="1">'ΠΕΠ 2021-2027'!$A$6:$L$195</definedName>
    <definedName name="Z_41CD7859_4005_4252_AB5B_108BEA1FCBC3_.wvu.FilterData" localSheetId="1" hidden="1">'ΠΕΠ 2021-2027'!$A$6:$L$25</definedName>
    <definedName name="Z_41F3AE9A_47C8_44FA_872C_C0E64BF57948_.wvu.FilterData" localSheetId="1" hidden="1">'ΠΕΠ 2021-2027'!$A$6:$L$25</definedName>
    <definedName name="Z_4202282E_9E2D_48FA_AE20_1B319E2ED01C_.wvu.FilterData" localSheetId="1" hidden="1">'ΠΕΠ 2021-2027'!$A$6:$L$25</definedName>
    <definedName name="Z_427D3DB1_87D6_476B_993F_313C895C69EB_.wvu.FilterData" localSheetId="1" hidden="1">'ΠΕΠ 2021-2027'!$A$6:$L$25</definedName>
    <definedName name="Z_428CB13D_4937_47B5_8842_5A62DE488928_.wvu.FilterData" localSheetId="1" hidden="1">'ΠΕΠ 2021-2027'!$A$6:$L$25</definedName>
    <definedName name="Z_42A19B34_8879_4339_A66E_712861F1D353_.wvu.FilterData" localSheetId="1" hidden="1">'ΠΕΠ 2021-2027'!$A$6:$L$25</definedName>
    <definedName name="Z_42B51755_8C59_40C7_9A73_D68809E45A2F_.wvu.FilterData" localSheetId="1" hidden="1">'ΠΕΠ 2021-2027'!$A$6:$L$25</definedName>
    <definedName name="Z_42B9DA87_A8E2_4E33_B6D1_10E716AA1D94_.wvu.FilterData" localSheetId="1" hidden="1">'ΠΕΠ 2021-2027'!$A$6:$L$25</definedName>
    <definedName name="Z_42BF7F24_79BF_4CAF_9061_182AEFBE4EA9_.wvu.FilterData" localSheetId="1" hidden="1">'ΠΕΠ 2021-2027'!$A$6:$L$25</definedName>
    <definedName name="Z_437F8332_8990_4F65_A55F_211964FC6FA0_.wvu.FilterData" localSheetId="1" hidden="1">'ΠΕΠ 2021-2027'!$A$6:$L$25</definedName>
    <definedName name="Z_439A7412_5F1A_4505_AAAE_6073658D7B58_.wvu.FilterData" localSheetId="1" hidden="1">'ΠΕΠ 2021-2027'!$A$6:$L$25</definedName>
    <definedName name="Z_439CB08F_727F_45D4_AF5D_52ED5119046F_.wvu.FilterData" localSheetId="1" hidden="1">'ΠΕΠ 2021-2027'!$A$6:$L$195</definedName>
    <definedName name="Z_43FAD643_D3D0_4C56_A2BC_8FDF3DECC01E_.wvu.FilterData" localSheetId="1" hidden="1">'ΠΕΠ 2021-2027'!$A$6:$L$25</definedName>
    <definedName name="Z_43FDCD1F_75CE_4804_B71E_4684176CC258_.wvu.FilterData" localSheetId="1" hidden="1">'ΠΕΠ 2021-2027'!$A$6:$L$25</definedName>
    <definedName name="Z_44096B8D_1679_43F4_AC66_0870D6B6BEFF_.wvu.FilterData" localSheetId="1" hidden="1">'ΠΕΠ 2021-2027'!$A$6:$L$25</definedName>
    <definedName name="Z_44610583_34F0_46E0_BFA2_3D6043D203F1_.wvu.FilterData" localSheetId="1" hidden="1">'ΠΕΠ 2021-2027'!$A$6:$L$25</definedName>
    <definedName name="Z_44695DF0_2CD7_4E45_9741_40FA63336734_.wvu.FilterData" localSheetId="1" hidden="1">'ΠΕΠ 2021-2027'!$A$6:$L$25</definedName>
    <definedName name="Z_449AE848_F761_4654_855C_F771CCDE1577_.wvu.FilterData" localSheetId="1" hidden="1">'ΠΕΠ 2021-2027'!$A$6:$L$25</definedName>
    <definedName name="Z_44AF8D00_7E77_4A1D_A6D0_DBE8CC77B0F1_.wvu.FilterData" localSheetId="1" hidden="1">'ΠΕΠ 2021-2027'!$A$6:$L$25</definedName>
    <definedName name="Z_44C3DD88_7F26_4C77_B50D_5BC81EA4C4BA_.wvu.FilterData" localSheetId="1" hidden="1">'ΠΕΠ 2021-2027'!$A$6:$L$25</definedName>
    <definedName name="Z_44CC53AE_5265_4E4A_B89F_678A6FC1E2CD_.wvu.FilterData" localSheetId="1" hidden="1">'ΠΕΠ 2021-2027'!$A$6:$L$25</definedName>
    <definedName name="Z_44CE542B_5335_491A_918B_5607345C111A_.wvu.FilterData" localSheetId="1" hidden="1">'ΠΕΠ 2021-2027'!$A$6:$L$25</definedName>
    <definedName name="Z_44DBD889_EFC2_4560_AE80_82A25AC4394F_.wvu.FilterData" localSheetId="1" hidden="1">'ΠΕΠ 2021-2027'!$A$6:$L$25</definedName>
    <definedName name="Z_45035F79_8125_4F5E_A1D7_567FA4494299_.wvu.FilterData" localSheetId="1" hidden="1">'ΠΕΠ 2021-2027'!$A$6:$L$25</definedName>
    <definedName name="Z_45553D51_9888_436D_9DE5_07C3703EE79C_.wvu.FilterData" localSheetId="1" hidden="1">'ΠΕΠ 2021-2027'!$A$6:$L$25</definedName>
    <definedName name="Z_457945D6_4DF2_4A8A_B6A0_41AFA404B4F8_.wvu.FilterData" localSheetId="1" hidden="1">'ΠΕΠ 2021-2027'!$A$6:$L$25</definedName>
    <definedName name="Z_4587E28C_DFA2_41A7_A995_ABCC8B7E6676_.wvu.FilterData" localSheetId="1" hidden="1">'ΠΕΠ 2021-2027'!$A$6:$L$25</definedName>
    <definedName name="Z_45B0405B_7FB7_4E69_B4E4_F1C48BD3E050_.wvu.FilterData" localSheetId="1" hidden="1">'ΠΕΠ 2021-2027'!$A$6:$L$25</definedName>
    <definedName name="Z_4605E1ED_74AC_4059_9C5C_9A4859040DBE_.wvu.FilterData" localSheetId="1" hidden="1">'ΠΕΠ 2021-2027'!$A$6:$L$25</definedName>
    <definedName name="Z_46C46485_D720_4A5E_8F6F_AE770C03BBB4_.wvu.FilterData" localSheetId="1" hidden="1">'ΠΕΠ 2021-2027'!$A$6:$L$25</definedName>
    <definedName name="Z_46E41584_491C_4513_8E60_678A7D978BE3_.wvu.FilterData" localSheetId="1" hidden="1">'ΠΕΠ 2021-2027'!$A$6:$L$195</definedName>
    <definedName name="Z_46E63F34_EB1D_430C_8E82_2DEFAB05F00B_.wvu.FilterData" localSheetId="1" hidden="1">'ΠΕΠ 2021-2027'!$A$6:$L$25</definedName>
    <definedName name="Z_46EEC4CD_DC56_4240_97D1_154F5A75CAB0_.wvu.FilterData" localSheetId="1" hidden="1">'ΠΕΠ 2021-2027'!$A$6:$L$25</definedName>
    <definedName name="Z_47287472_85D6_4B98_84EC_45935ADCA8B0_.wvu.FilterData" localSheetId="1" hidden="1">'ΠΕΠ 2021-2027'!$A$6:$L$25</definedName>
    <definedName name="Z_472EBE47_CE17_4FEC_AAF5_7E6FF0FD11C3_.wvu.FilterData" localSheetId="1" hidden="1">'ΠΕΠ 2021-2027'!$A$6:$L$25</definedName>
    <definedName name="Z_47AA0354_3994_4988_9B37_CC2A9F7A5842_.wvu.FilterData" localSheetId="1" hidden="1">'ΠΕΠ 2021-2027'!$A$6:$L$25</definedName>
    <definedName name="Z_47C41B50_257D_4A2D_92E8_1405B1935F2F_.wvu.FilterData" localSheetId="1" hidden="1">'ΠΕΠ 2021-2027'!$A$6:$L$25</definedName>
    <definedName name="Z_47EA8723_A757_4075_A143_F80A678964F0_.wvu.FilterData" localSheetId="1" hidden="1">'ΠΕΠ 2021-2027'!$A$6:$L$25</definedName>
    <definedName name="Z_483C9C1F_AA80_4094_A81D_F162DB9C00C9_.wvu.FilterData" localSheetId="1" hidden="1">'ΠΕΠ 2021-2027'!$A$6:$L$25</definedName>
    <definedName name="Z_4864F1CB_ED33_4756_B47D_398B8D4FD48D_.wvu.FilterData" localSheetId="1" hidden="1">'ΠΕΠ 2021-2027'!$A$6:$L$25</definedName>
    <definedName name="Z_487ADB88_5346_4D7E_857F_D6B68F1D4616_.wvu.FilterData" localSheetId="1" hidden="1">'ΠΕΠ 2021-2027'!$A$6:$L$25</definedName>
    <definedName name="Z_489191AB_3882_4843_8121_4D3C1D2245D7_.wvu.FilterData" localSheetId="1" hidden="1">'ΠΕΠ 2021-2027'!$A$1:$L$25</definedName>
    <definedName name="Z_48AF4B0E_7C23_46CB_AF34_E55D858EC98F_.wvu.FilterData" localSheetId="1" hidden="1">'ΠΕΠ 2021-2027'!$A$6:$L$25</definedName>
    <definedName name="Z_48F96B58_FE39_46EC_9859_292B5925E0BD_.wvu.FilterData" localSheetId="1" hidden="1">'ΠΕΠ 2021-2027'!$A$6:$L$25</definedName>
    <definedName name="Z_491969B3_0EFF_4DC4_A875_F7604C0814DE_.wvu.FilterData" localSheetId="1" hidden="1">'ΠΕΠ 2021-2027'!$A$6:$L$25</definedName>
    <definedName name="Z_491969B3_0EFF_4DC4_A875_F7604C0814DE_.wvu.PrintArea" localSheetId="1" hidden="1">'ΠΕΠ 2021-2027'!$A$8:$L$194</definedName>
    <definedName name="Z_491969B3_0EFF_4DC4_A875_F7604C0814DE_.wvu.PrintTitles" localSheetId="1" hidden="1">'ΠΕΠ 2021-2027'!$1:$6</definedName>
    <definedName name="Z_498558DE_03E4_49B0_9505_FFE633187273_.wvu.FilterData" localSheetId="1" hidden="1">'ΠΕΠ 2021-2027'!$A$6:$L$25</definedName>
    <definedName name="Z_49D7D965_8292_43B7_A63C_7D1F6C4B9308_.wvu.FilterData" localSheetId="1" hidden="1">'ΠΕΠ 2021-2027'!$A$6:$L$25</definedName>
    <definedName name="Z_4A0A7984_CDC1_4BA5_A2AC_7C6C12D65FF0_.wvu.FilterData" localSheetId="1" hidden="1">'ΠΕΠ 2021-2027'!$A$6:$L$25</definedName>
    <definedName name="Z_4A5835AE_1CB5_4664_AAD9_3BA156BFB75C_.wvu.FilterData" localSheetId="1" hidden="1">'ΠΕΠ 2021-2027'!$A$6:$L$25</definedName>
    <definedName name="Z_4A7A0563_F51E_4201_B92D_03716E453B18_.wvu.FilterData" localSheetId="1" hidden="1">'ΠΕΠ 2021-2027'!$A$6:$L$25</definedName>
    <definedName name="Z_4A7E2475_7D76_4D27_A3EB_9AEB0D004EAD_.wvu.FilterData" localSheetId="1" hidden="1">'ΠΕΠ 2021-2027'!$A$6:$L$25</definedName>
    <definedName name="Z_4ABA231B_D40C_4523_91B6_2E392EF4CED0_.wvu.FilterData" localSheetId="1" hidden="1">'ΠΕΠ 2021-2027'!$A$6:$L$25</definedName>
    <definedName name="Z_4AF3D439_0A07_4696_A29C_824E02265ECD_.wvu.FilterData" localSheetId="1" hidden="1">'ΠΕΠ 2021-2027'!$A$6:$L$195</definedName>
    <definedName name="Z_4B01633C_169D_4ECD_B9C1_5F8FBD305A1A_.wvu.FilterData" localSheetId="1" hidden="1">'ΠΕΠ 2021-2027'!$A$6:$L$25</definedName>
    <definedName name="Z_4B44F2C4_6886_4DD3_8E62_D105700A1B52_.wvu.FilterData" localSheetId="1" hidden="1">'ΠΕΠ 2021-2027'!$A$6:$L$25</definedName>
    <definedName name="Z_4BB1D0A3_D8D4_4215_B844_3EA01612854B_.wvu.FilterData" localSheetId="1" hidden="1">'ΠΕΠ 2021-2027'!$A$6:$L$25</definedName>
    <definedName name="Z_4BB8C6F4_FDBE_4351_9315_CCA91AE946B8_.wvu.FilterData" localSheetId="1" hidden="1">'ΠΕΠ 2021-2027'!$A$6:$L$25</definedName>
    <definedName name="Z_4BCCA0C1_38D5_4B8F_BB32_A93A3468C7C4_.wvu.FilterData" localSheetId="1" hidden="1">'ΠΕΠ 2021-2027'!$A$6:$L$25</definedName>
    <definedName name="Z_4BD90F1D_1657_4372_BBE5_AD8D931B0B63_.wvu.FilterData" localSheetId="1" hidden="1">'ΠΕΠ 2021-2027'!$A$6:$L$195</definedName>
    <definedName name="Z_4BF03B80_6478_44ED_B328_F035685C7468_.wvu.FilterData" localSheetId="1" hidden="1">'ΠΕΠ 2021-2027'!$A$6:$L$195</definedName>
    <definedName name="Z_4C4A66C3_BB82_4F81_91E9_B47E310D8797_.wvu.FilterData" localSheetId="1" hidden="1">'ΠΕΠ 2021-2027'!$A$6:$L$25</definedName>
    <definedName name="Z_4CB1C4A4_C26A_4EC9_9A9B_85069E45B495_.wvu.FilterData" localSheetId="1" hidden="1">'ΠΕΠ 2021-2027'!$A$6:$L$195</definedName>
    <definedName name="Z_4CBB22C4_A03B_4E63_8F32_A33A1304D26B_.wvu.FilterData" localSheetId="1" hidden="1">'ΠΕΠ 2021-2027'!$A$6:$L$25</definedName>
    <definedName name="Z_4CC8FB25_7B13_4E8C_B035_862535E56FA9_.wvu.FilterData" localSheetId="1" hidden="1">'ΠΕΠ 2021-2027'!$A$6:$L$25</definedName>
    <definedName name="Z_4CDA7689_1A3A_4F50_9F25_36C17DA733E2_.wvu.FilterData" localSheetId="1" hidden="1">'ΠΕΠ 2021-2027'!$A$6:$L$195</definedName>
    <definedName name="Z_4CF73441_C09D_4895_AE21_83955F896200_.wvu.FilterData" localSheetId="1" hidden="1">'ΠΕΠ 2021-2027'!$A$6:$L$195</definedName>
    <definedName name="Z_4D10C5BA_C4C9_48F8_A586_C28F168DCB3B_.wvu.FilterData" localSheetId="1" hidden="1">'ΠΕΠ 2021-2027'!$A$6:$L$25</definedName>
    <definedName name="Z_4D594620_BD2D_4D23_A7E7_70BBB53E6274_.wvu.FilterData" localSheetId="1" hidden="1">'ΠΕΠ 2021-2027'!$A$6:$L$25</definedName>
    <definedName name="Z_4D59B2DD_5552_4CC3_953A_ECEAE2F028C2_.wvu.FilterData" localSheetId="1" hidden="1">'ΠΕΠ 2021-2027'!$A$6:$L$195</definedName>
    <definedName name="Z_4D65B870_9971_44F4_A3C0_7BBFEF43B451_.wvu.FilterData" localSheetId="1" hidden="1">'ΠΕΠ 2021-2027'!$A$6:$L$25</definedName>
    <definedName name="Z_4D6C553B_73EA_46E7_BD68_C1FCEB550549_.wvu.FilterData" localSheetId="1" hidden="1">'ΠΕΠ 2021-2027'!$A$6:$L$195</definedName>
    <definedName name="Z_4D6F03F4_FB26_45E5_AA70_54701F3A3490_.wvu.FilterData" localSheetId="1" hidden="1">'ΠΕΠ 2021-2027'!$A$6:$L$25</definedName>
    <definedName name="Z_4D932CD7_E05F_42D8_86AD_41CB4DF78524_.wvu.FilterData" localSheetId="1" hidden="1">'ΠΕΠ 2021-2027'!$A$6:$L$25</definedName>
    <definedName name="Z_4DAB23B2_A9C3_4D3C_98AC_30299F9FEF73_.wvu.FilterData" localSheetId="1" hidden="1">'ΠΕΠ 2021-2027'!$A$6:$L$25</definedName>
    <definedName name="Z_4DC4B7E6_575D_474A_B475_381A22C7847C_.wvu.FilterData" localSheetId="1" hidden="1">'ΠΕΠ 2021-2027'!$A$6:$L$25</definedName>
    <definedName name="Z_4DFC57BF_AC93_4F77_876A_C58AD3A9D8EA_.wvu.FilterData" localSheetId="1" hidden="1">'ΠΕΠ 2021-2027'!$A$6:$L$25</definedName>
    <definedName name="Z_4E09ACC4_F567_4DDF_BF26_56A9C0291425_.wvu.FilterData" localSheetId="1" hidden="1">'ΠΕΠ 2021-2027'!$A$6:$L$25</definedName>
    <definedName name="Z_4E532512_A586_4D11_B8F6_BC0EA5D6E123_.wvu.FilterData" localSheetId="1" hidden="1">'ΠΕΠ 2021-2027'!$A$6:$L$25</definedName>
    <definedName name="Z_4ECEFE60_0C2A_4E6D_A766_4920E3C68CAF_.wvu.FilterData" localSheetId="1" hidden="1">'ΠΕΠ 2021-2027'!$A$6:$L$25</definedName>
    <definedName name="Z_4ED69838_5FCE_4628_850A_87DCC1049736_.wvu.FilterData" localSheetId="1" hidden="1">'ΠΕΠ 2021-2027'!$A$6:$L$25</definedName>
    <definedName name="Z_4F1E5D9D_E203_463B_BE3A_808469FB713A_.wvu.FilterData" localSheetId="1" hidden="1">'ΠΕΠ 2021-2027'!$A$6:$L$195</definedName>
    <definedName name="Z_4F22522A_7268_4335_9F59_2A4DEC6229E0_.wvu.FilterData" localSheetId="1" hidden="1">'ΠΕΠ 2021-2027'!$A$6:$L$25</definedName>
    <definedName name="Z_4F2D676C_3C55_486E_A4B7_8DF356FB32CD_.wvu.FilterData" localSheetId="1" hidden="1">'ΠΕΠ 2021-2027'!$A$6:$L$25</definedName>
    <definedName name="Z_4F432F15_7606_466C_9011_F150D8A5CB14_.wvu.FilterData" localSheetId="1" hidden="1">'ΠΕΠ 2021-2027'!$A$6:$L$195</definedName>
    <definedName name="Z_4F5CCEF5_8A5B_41D6_B1EE_50915788185F_.wvu.FilterData" localSheetId="1" hidden="1">'ΠΕΠ 2021-2027'!$A$6:$L$25</definedName>
    <definedName name="Z_4F7A48B0_9102_4314_81E7_9980734014DD_.wvu.FilterData" localSheetId="1" hidden="1">'ΠΕΠ 2021-2027'!$A$6:$L$25</definedName>
    <definedName name="Z_4F7F472D_7622_4115_BC2A_96CBFA7D83BB_.wvu.FilterData" localSheetId="1" hidden="1">'ΠΕΠ 2021-2027'!$A$6:$L$25</definedName>
    <definedName name="Z_4F81D64E_583B_417E_95CC_F9931932DE5E_.wvu.FilterData" localSheetId="1" hidden="1">'ΠΕΠ 2021-2027'!$A$6:$L$25</definedName>
    <definedName name="Z_4FDCA873_B5CA_437F_A371_61A34DFC25B7_.wvu.FilterData" localSheetId="1" hidden="1">'ΠΕΠ 2021-2027'!$A$6:$L$195</definedName>
    <definedName name="Z_4FE4AC8C_C3BF_4E2F_A2BB_32BDE8C157B2_.wvu.FilterData" localSheetId="1" hidden="1">'ΠΕΠ 2021-2027'!$A$6:$L$25</definedName>
    <definedName name="Z_4FE9A3FB_C0DB_4CB1_AC00_99410DDB87F3_.wvu.FilterData" localSheetId="1" hidden="1">'ΠΕΠ 2021-2027'!$A$6:$L$25</definedName>
    <definedName name="Z_50290D72_5485_4720_A7F4_919D23A22DFA_.wvu.FilterData" localSheetId="1" hidden="1">'ΠΕΠ 2021-2027'!$A$6:$L$25</definedName>
    <definedName name="Z_504D5276_12EE_431F_886C_8E6474FC55E3_.wvu.FilterData" localSheetId="1" hidden="1">'ΠΕΠ 2021-2027'!$A$6:$L$25</definedName>
    <definedName name="Z_50616AC4_3CE8_40DF_B69D_3301E0A78000_.wvu.FilterData" localSheetId="1" hidden="1">'ΠΕΠ 2021-2027'!$A$6:$L$195</definedName>
    <definedName name="Z_508C51E8_03C4_4CF6_AF14_8018127DEB1E_.wvu.FilterData" localSheetId="1" hidden="1">'ΠΕΠ 2021-2027'!$A$6:$L$25</definedName>
    <definedName name="Z_50B521A9_3906_4058_A44A_BEF412FFBEEE_.wvu.FilterData" localSheetId="1" hidden="1">'ΠΕΠ 2021-2027'!$A$6:$L$25</definedName>
    <definedName name="Z_50C06A43_0508_4535_80BA_C81EC941094B_.wvu.FilterData" localSheetId="1" hidden="1">'ΠΕΠ 2021-2027'!$A$6:$L$25</definedName>
    <definedName name="Z_513C1834_EE18_4B87_B9B7_A124F10C1DE8_.wvu.FilterData" localSheetId="1" hidden="1">'ΠΕΠ 2021-2027'!$A$6:$L$25</definedName>
    <definedName name="Z_5174F850_AEF0_4ADC_A1C3_476E4578A26C_.wvu.FilterData" localSheetId="1" hidden="1">'ΠΕΠ 2021-2027'!$A$6:$L$25</definedName>
    <definedName name="Z_51B84FC5_A5D1_4AF5_A9CB_7F8EF84B9CBE_.wvu.FilterData" localSheetId="1" hidden="1">'ΠΕΠ 2021-2027'!$A$6:$L$195</definedName>
    <definedName name="Z_51EFCA4E_83DB_46D1_9AA3_1336B22BF361_.wvu.FilterData" localSheetId="1" hidden="1">'ΠΕΠ 2021-2027'!$A$6:$L$25</definedName>
    <definedName name="Z_524C35EA_64CD_4076_824A_38BEB2F86B1F_.wvu.FilterData" localSheetId="1" hidden="1">'ΠΕΠ 2021-2027'!$A$6:$L$25</definedName>
    <definedName name="Z_52851618_6A32_4D1A_9B5B_448830F32920_.wvu.FilterData" localSheetId="1" hidden="1">'ΠΕΠ 2021-2027'!$A$6:$L$25</definedName>
    <definedName name="Z_529AC402_6702_4957_A90A_48B47A8E53D1_.wvu.FilterData" localSheetId="1" hidden="1">'ΠΕΠ 2021-2027'!$A$6:$L$195</definedName>
    <definedName name="Z_52D2582B_2704_4641_8788_6B5EA71BDD3D_.wvu.FilterData" localSheetId="1" hidden="1">'ΠΕΠ 2021-2027'!$A$6:$L$25</definedName>
    <definedName name="Z_5303A1CA_1527_4097_983A_1AD979390FD8_.wvu.FilterData" localSheetId="1" hidden="1">'ΠΕΠ 2021-2027'!$A$6:$L$25</definedName>
    <definedName name="Z_5332464F_840A_48D3_A3D2_A83752B8829B_.wvu.FilterData" localSheetId="1" hidden="1">'ΠΕΠ 2021-2027'!$A$6:$L$25</definedName>
    <definedName name="Z_541D5674_4619_43A8_97A8_991E31384EC6_.wvu.FilterData" localSheetId="1" hidden="1">'ΠΕΠ 2021-2027'!$A$6:$L$25</definedName>
    <definedName name="Z_54294954_B7E4_487A_840B_53F203BB8973_.wvu.FilterData" localSheetId="1" hidden="1">'ΠΕΠ 2021-2027'!$A$6:$L$25</definedName>
    <definedName name="Z_54295F44_C444_45FB_B81B_9CC23544C94D_.wvu.FilterData" localSheetId="1" hidden="1">'ΠΕΠ 2021-2027'!$A$6:$L$25</definedName>
    <definedName name="Z_5453015F_DE81_43EC_988D_C80F6627B9FE_.wvu.FilterData" localSheetId="1" hidden="1">'ΠΕΠ 2021-2027'!$A$6:$L$25</definedName>
    <definedName name="Z_5458D7FC_CB45_436E_8873_9C701AFBB6C0_.wvu.FilterData" localSheetId="1" hidden="1">'ΠΕΠ 2021-2027'!$A$6:$L$25</definedName>
    <definedName name="Z_545DB9C5_70CD_44F1_9BC6_F3EEEF18285A_.wvu.FilterData" localSheetId="1" hidden="1">'ΠΕΠ 2021-2027'!$A$6:$L$195</definedName>
    <definedName name="Z_5472D851_88C3_4869_A17B_BFD7C2B8B327_.wvu.FilterData" localSheetId="1" hidden="1">'ΠΕΠ 2021-2027'!$A$6:$L$25</definedName>
    <definedName name="Z_54D6A503_C7F6_4033_A4A4_6D8856C49A61_.wvu.FilterData" localSheetId="1" hidden="1">'ΠΕΠ 2021-2027'!$A$6:$L$25</definedName>
    <definedName name="Z_54E4959F_1985_4232_8A38_06360BFFBEE9_.wvu.FilterData" localSheetId="1" hidden="1">'ΠΕΠ 2021-2027'!$A$6:$L$25</definedName>
    <definedName name="Z_54FADF1C_F345_4F8F_A5B4_D599B5894421_.wvu.FilterData" localSheetId="1" hidden="1">'ΠΕΠ 2021-2027'!$A$6:$L$25</definedName>
    <definedName name="Z_55008AD0_E768_495D_9F05_6B6A3A964C3E_.wvu.FilterData" localSheetId="1" hidden="1">'ΠΕΠ 2021-2027'!$A$6:$L$25</definedName>
    <definedName name="Z_5508ABEC_83B0_4F6D_889A_09032C7645DA_.wvu.FilterData" localSheetId="1" hidden="1">'ΠΕΠ 2021-2027'!$A$6:$L$195</definedName>
    <definedName name="Z_551DF9F7_618D_4737_92E4_77B478E4D615_.wvu.FilterData" localSheetId="1" hidden="1">'ΠΕΠ 2021-2027'!$A$6:$L$195</definedName>
    <definedName name="Z_553637C4_BF8F_4984_970C_BDB880968433_.wvu.FilterData" localSheetId="1" hidden="1">'ΠΕΠ 2021-2027'!$A$6:$L$195</definedName>
    <definedName name="Z_55AF7933_A87A_401A_925E_3F7C8DD1D757_.wvu.FilterData" localSheetId="1" hidden="1">'ΠΕΠ 2021-2027'!$A$6:$L$25</definedName>
    <definedName name="Z_55C9FC67_7203_48C8_90D9_65AA91E27DC8_.wvu.FilterData" localSheetId="1" hidden="1">'ΠΕΠ 2021-2027'!$A$6:$L$25</definedName>
    <definedName name="Z_55D15E95_4996_4ECE_B1E6_91FFB9378FE0_.wvu.FilterData" localSheetId="1" hidden="1">'ΠΕΠ 2021-2027'!$A$6:$L$25</definedName>
    <definedName name="Z_55D5C930_FA3E_4786_946B_C792ACA72A91_.wvu.FilterData" localSheetId="1" hidden="1">'ΠΕΠ 2021-2027'!$A$6:$L$195</definedName>
    <definedName name="Z_55DB4DC9_F923_41D7_9CB0_91D822EE5D6D_.wvu.FilterData" localSheetId="1" hidden="1">'ΠΕΠ 2021-2027'!$A$6:$L$195</definedName>
    <definedName name="Z_565FA1ED_B360_4F65_853C_E3E29BA2D21C_.wvu.FilterData" localSheetId="1" hidden="1">'ΠΕΠ 2021-2027'!$A$6:$L$25</definedName>
    <definedName name="Z_5662913F_111A_42BD_81D8_45D8657A73AF_.wvu.FilterData" localSheetId="1" hidden="1">'ΠΕΠ 2021-2027'!$A$6:$L$25</definedName>
    <definedName name="Z_5681211C_BC78_431F_AB22_BD5C137C9C86_.wvu.FilterData" localSheetId="1" hidden="1">'ΠΕΠ 2021-2027'!$A$6:$L$25</definedName>
    <definedName name="Z_56C2D7A7_DD0F_439D_8F51_6EAFAF03C37A_.wvu.FilterData" localSheetId="1" hidden="1">'ΠΕΠ 2021-2027'!$A$6:$L$25</definedName>
    <definedName name="Z_572F400C_2883_4B5D_B5DA_34A32672F603_.wvu.FilterData" localSheetId="1" hidden="1">'ΠΕΠ 2021-2027'!$A$6:$L$25</definedName>
    <definedName name="Z_577BDD1A_82FD_46D2_A9E9_A4F248CC64B0_.wvu.FilterData" localSheetId="1" hidden="1">'ΠΕΠ 2021-2027'!$A$6:$L$25</definedName>
    <definedName name="Z_57C0FF8A_4214_4FAD_9002_CF2F078552EC_.wvu.FilterData" localSheetId="1" hidden="1">'ΠΕΠ 2021-2027'!$A$6:$L$25</definedName>
    <definedName name="Z_57D381D6_1EE9_477D_9914_5FB5275922B8_.wvu.FilterData" localSheetId="1" hidden="1">'ΠΕΠ 2021-2027'!$A$6:$L$25</definedName>
    <definedName name="Z_57DFA0F0_BA0D_48BA_8EA5_7BA19555C2AF_.wvu.FilterData" localSheetId="1" hidden="1">'ΠΕΠ 2021-2027'!$A$6:$L$195</definedName>
    <definedName name="Z_57E4B626_6428_4AD1_839D_26952C2AECF6_.wvu.FilterData" localSheetId="1" hidden="1">'ΠΕΠ 2021-2027'!$A$6:$L$25</definedName>
    <definedName name="Z_5824F682_33E1_4D8C_9590_A1D28BCE90D4_.wvu.FilterData" localSheetId="1" hidden="1">'ΠΕΠ 2021-2027'!$A$6:$L$25</definedName>
    <definedName name="Z_582B4920_F911_4967_8B5C_F9203C6AB43D_.wvu.FilterData" localSheetId="1" hidden="1">'ΠΕΠ 2021-2027'!$A$6:$L$25</definedName>
    <definedName name="Z_58644C5F_518D_4E79_987B_590D3EB67E73_.wvu.FilterData" localSheetId="1" hidden="1">'ΠΕΠ 2021-2027'!$A$6:$L$25</definedName>
    <definedName name="Z_58BA5B14_C8EC_440E_A93A_CB61CDE08D7D_.wvu.FilterData" localSheetId="1" hidden="1">'ΠΕΠ 2021-2027'!$A$6:$L$25</definedName>
    <definedName name="Z_58D6CF4D_B180_4B2E_BCE0_15EA946E8E11_.wvu.FilterData" localSheetId="1" hidden="1">'ΠΕΠ 2021-2027'!$A$6:$L$25</definedName>
    <definedName name="Z_591CDDE0_9C85_48C1_A647_A9C4D5C51D52_.wvu.FilterData" localSheetId="1" hidden="1">'ΠΕΠ 2021-2027'!$A$6:$L$25</definedName>
    <definedName name="Z_5937FCF2_88B3_4A43_B0F3_6B75E28E87C7_.wvu.FilterData" localSheetId="1" hidden="1">'ΠΕΠ 2021-2027'!$A$6:$L$25</definedName>
    <definedName name="Z_5942E3DF_0547_4FB1_A0C9_D6F266DF849E_.wvu.FilterData" localSheetId="1" hidden="1">'ΠΕΠ 2021-2027'!$A$6:$L$25</definedName>
    <definedName name="Z_599B7D72_7E25_4F15_B2DD_BE2FF2AD8933_.wvu.FilterData" localSheetId="1" hidden="1">'ΠΕΠ 2021-2027'!$A$6:$L$25</definedName>
    <definedName name="Z_59E2FC08_1D79_4AE1_99AF_3E3DB1845D43_.wvu.FilterData" localSheetId="1" hidden="1">'ΠΕΠ 2021-2027'!$A$6:$L$25</definedName>
    <definedName name="Z_59F4A337_2BB8_4544_8B67_5395F7CE20CD_.wvu.FilterData" localSheetId="1" hidden="1">'ΠΕΠ 2021-2027'!$A$6:$L$195</definedName>
    <definedName name="Z_5A8F10BE_926D_44A7_AC60_F64504207B6D_.wvu.FilterData" localSheetId="1" hidden="1">'ΠΕΠ 2021-2027'!$A$6:$L$25</definedName>
    <definedName name="Z_5ADBC4EF_BF14_430F_BE47_398B3027F34A_.wvu.FilterData" localSheetId="1" hidden="1">'ΠΕΠ 2021-2027'!$A$6:$L$25</definedName>
    <definedName name="Z_5B3C3F81_2B36_48CB_8A12_17A3E4EA5E38_.wvu.FilterData" localSheetId="1" hidden="1">'ΠΕΠ 2021-2027'!$A$6:$L$195</definedName>
    <definedName name="Z_5B7D3082_3980_42FD_A28D_EAA035B352A9_.wvu.FilterData" localSheetId="1" hidden="1">'ΠΕΠ 2021-2027'!$A$6:$L$195</definedName>
    <definedName name="Z_5B9791B2_0099_4DBB_8982_44C75974C667_.wvu.FilterData" localSheetId="1" hidden="1">'ΠΕΠ 2021-2027'!$A$6:$L$195</definedName>
    <definedName name="Z_5BB41616_1524_4C07_9B9F_37DBD90F3BEE_.wvu.FilterData" localSheetId="1" hidden="1">'ΠΕΠ 2021-2027'!$A$6:$L$25</definedName>
    <definedName name="Z_5C1C7E78_A92C_4EF0_BA91_489A751F3C51_.wvu.FilterData" localSheetId="1" hidden="1">'ΠΕΠ 2021-2027'!$A$6:$L$25</definedName>
    <definedName name="Z_5C604E3A_BADE_4EB3_9A1A_CC6BECC1D668_.wvu.FilterData" localSheetId="1" hidden="1">'ΠΕΠ 2021-2027'!$A$6:$L$25</definedName>
    <definedName name="Z_5C7F24FA_40A3_4BCD_A982_1E9246A0BF03_.wvu.FilterData" localSheetId="1" hidden="1">'ΠΕΠ 2021-2027'!$A$6:$L$25</definedName>
    <definedName name="Z_5C98C7C3_F1F1_47CF_8224_0BEFB4345A4B_.wvu.FilterData" localSheetId="1" hidden="1">'ΠΕΠ 2021-2027'!$A$6:$L$25</definedName>
    <definedName name="Z_5CFEC20A_ECA8_4FF0_8994_85576A82E848_.wvu.FilterData" localSheetId="1" hidden="1">'ΠΕΠ 2021-2027'!$A$6:$L$25</definedName>
    <definedName name="Z_5D0BBE08_C6DE_4A80_8FDE_C058DD60F924_.wvu.FilterData" localSheetId="1" hidden="1">'ΠΕΠ 2021-2027'!$A$6:$L$25</definedName>
    <definedName name="Z_5D29EB03_F438_44C5_A9BD_D24CCBBEED7E_.wvu.FilterData" localSheetId="1" hidden="1">'ΠΕΠ 2021-2027'!$A$6:$L$195</definedName>
    <definedName name="Z_5D3292AD_DF19_4548_882A_277EBF6C265C_.wvu.FilterData" localSheetId="1" hidden="1">'ΠΕΠ 2021-2027'!$A$6:$L$25</definedName>
    <definedName name="Z_5D535507_AF82_4992_97BF_EE8D2AB2C36E_.wvu.FilterData" localSheetId="1" hidden="1">'ΠΕΠ 2021-2027'!$A$6:$L$25</definedName>
    <definedName name="Z_5D6220AE_7C21_428A_8F7E_2CB9F42406B9_.wvu.FilterData" localSheetId="1" hidden="1">'ΠΕΠ 2021-2027'!$A$6:$L$25</definedName>
    <definedName name="Z_5D7F9006_B015_49A9_A745_B674A7A677FF_.wvu.FilterData" localSheetId="1" hidden="1">'ΠΕΠ 2021-2027'!$A$6:$L$25</definedName>
    <definedName name="Z_5D85B4F6_0488_4A16_9C1F_B0DD41630A5F_.wvu.FilterData" localSheetId="1" hidden="1">'ΠΕΠ 2021-2027'!$A$6:$L$25</definedName>
    <definedName name="Z_5DA48CE7_9551_4716_AFE2_79A4979B780F_.wvu.FilterData" localSheetId="1" hidden="1">'ΠΕΠ 2021-2027'!$A$6:$L$25</definedName>
    <definedName name="Z_5DCECCDB_FCA4_44B1_A9AE_E91F0688C726_.wvu.FilterData" localSheetId="1" hidden="1">'ΠΕΠ 2021-2027'!$A$6:$L$25</definedName>
    <definedName name="Z_5DDF5A1D_38D5_4164_8CAF_11B692F27053_.wvu.FilterData" localSheetId="1" hidden="1">'ΠΕΠ 2021-2027'!$A$6:$L$25</definedName>
    <definedName name="Z_5E0A1F6D_DFC4_4778_A338_F4ECDBA6FBF5_.wvu.FilterData" localSheetId="1" hidden="1">'ΠΕΠ 2021-2027'!$A$6:$L$25</definedName>
    <definedName name="Z_5E24345A_097C_4448_ADC3_EC9495FDD14F_.wvu.FilterData" localSheetId="1" hidden="1">'ΠΕΠ 2021-2027'!$A$6:$L$25</definedName>
    <definedName name="Z_5E381971_B65D_42F7_9485_23C36866BB3C_.wvu.FilterData" localSheetId="1" hidden="1">'ΠΕΠ 2021-2027'!$A$6:$L$25</definedName>
    <definedName name="Z_5E6E0744_0940_49E5_9D89_4F73ED871A4D_.wvu.FilterData" localSheetId="1" hidden="1">'ΠΕΠ 2021-2027'!$A$6:$L$25</definedName>
    <definedName name="Z_5E8F9539_8542_46EC_936E_829085E55728_.wvu.FilterData" localSheetId="1" hidden="1">'ΠΕΠ 2021-2027'!$A$6:$L$25</definedName>
    <definedName name="Z_5EDFB744_26A9_4B48_806E_593FC5FA55DC_.wvu.FilterData" localSheetId="1" hidden="1">'ΠΕΠ 2021-2027'!$A$6:$L$25</definedName>
    <definedName name="Z_5EFFCA39_98F4_466E_9E6C_76A3AB25E58B_.wvu.FilterData" localSheetId="1" hidden="1">'ΠΕΠ 2021-2027'!$A$6:$L$25</definedName>
    <definedName name="Z_5F203D54_D07E_4764_A044_D5AF5082B918_.wvu.FilterData" localSheetId="1" hidden="1">'ΠΕΠ 2021-2027'!$A$6:$L$25</definedName>
    <definedName name="Z_5F8489CC_5CD6_4ACD_824A_869FE6BD172D_.wvu.FilterData" localSheetId="1" hidden="1">'ΠΕΠ 2021-2027'!$A$6:$L$25</definedName>
    <definedName name="Z_5FA03687_2B50_463B_9942_3EF442401D75_.wvu.FilterData" localSheetId="1" hidden="1">'ΠΕΠ 2021-2027'!$A$6:$L$25</definedName>
    <definedName name="Z_5FAF1250_7042_4CDF_8D97_08157EE81363_.wvu.FilterData" localSheetId="1" hidden="1">'ΠΕΠ 2021-2027'!$A$6:$L$25</definedName>
    <definedName name="Z_5FE00B4C_1001_4522_91AC_77204339119F_.wvu.FilterData" localSheetId="1" hidden="1">'ΠΕΠ 2021-2027'!$A$6:$L$195</definedName>
    <definedName name="Z_5FE0657B_29C2_480E_A4D2_8F94439A3E53_.wvu.FilterData" localSheetId="1" hidden="1">'ΠΕΠ 2021-2027'!$A$6:$L$25</definedName>
    <definedName name="Z_5FE240D0_9F99_4C2B_A865_51613825002F_.wvu.FilterData" localSheetId="1" hidden="1">'ΠΕΠ 2021-2027'!$A$6:$L$25</definedName>
    <definedName name="Z_5FFF4119_4B5C_4178_B1BF_DB171D63E921_.wvu.Cols" localSheetId="1" hidden="1">'ΠΕΠ 2021-2027'!$A:$B,'ΠΕΠ 2021-2027'!$E:$E,'ΠΕΠ 2021-2027'!$H:$J</definedName>
    <definedName name="Z_5FFF4119_4B5C_4178_B1BF_DB171D63E921_.wvu.FilterData" localSheetId="1" hidden="1">'ΠΕΠ 2021-2027'!$A$6:$L$195</definedName>
    <definedName name="Z_5FFF4119_4B5C_4178_B1BF_DB171D63E921_.wvu.PrintArea" localSheetId="1" hidden="1">'ΠΕΠ 2021-2027'!$A$8:$L$194</definedName>
    <definedName name="Z_5FFF4119_4B5C_4178_B1BF_DB171D63E921_.wvu.PrintTitles" localSheetId="1" hidden="1">'ΠΕΠ 2021-2027'!$1:$6</definedName>
    <definedName name="Z_60017EEC_86D5_4D73_8066_F8090E6C0399_.wvu.FilterData" localSheetId="1" hidden="1">'ΠΕΠ 2021-2027'!$A$6:$L$25</definedName>
    <definedName name="Z_6002F892_540E_4A08_BC58_A2420BB13A53_.wvu.FilterData" localSheetId="1" hidden="1">'ΠΕΠ 2021-2027'!$A$6:$L$25</definedName>
    <definedName name="Z_604BDB23_3EAB_46F4_84AC_E6060F82AC82_.wvu.FilterData" localSheetId="1" hidden="1">'ΠΕΠ 2021-2027'!$A$6:$L$25</definedName>
    <definedName name="Z_604C47CC_98CB_4F32_A2BB_08BC25BD7B96_.wvu.FilterData" localSheetId="1" hidden="1">'ΠΕΠ 2021-2027'!$A$6:$L$25</definedName>
    <definedName name="Z_606A2E6D_7608_40B2_9987_A628925C35BC_.wvu.FilterData" localSheetId="1" hidden="1">'ΠΕΠ 2021-2027'!$A$6:$L$25</definedName>
    <definedName name="Z_608EAE37_8513_4846_94F5_D7B37DDCCF53_.wvu.FilterData" localSheetId="1" hidden="1">'ΠΕΠ 2021-2027'!$A$6:$L$25</definedName>
    <definedName name="Z_60AE3ED3_A789_4297_9DBF_678CED3684D7_.wvu.FilterData" localSheetId="1" hidden="1">'ΠΕΠ 2021-2027'!$A$6:$L$25</definedName>
    <definedName name="Z_60B234A8_18E7_4125_9A47_46E80681FB28_.wvu.FilterData" localSheetId="1" hidden="1">'ΠΕΠ 2021-2027'!$A$6:$L$25</definedName>
    <definedName name="Z_60C47949_63B3_418C_8955_76A9CF2F92B9_.wvu.FilterData" localSheetId="1" hidden="1">'ΠΕΠ 2021-2027'!$A$6:$L$25</definedName>
    <definedName name="Z_611A100D_8ADC_40C7_9ECA_A66172341BEC_.wvu.FilterData" localSheetId="1" hidden="1">'ΠΕΠ 2021-2027'!$A$6:$L$25</definedName>
    <definedName name="Z_61403C8A_25EF_4FC0_8E4A_8266508D66EB_.wvu.FilterData" localSheetId="1" hidden="1">'ΠΕΠ 2021-2027'!$A$6:$L$25</definedName>
    <definedName name="Z_615A0315_3E31_48A4_8F5B_FC8D519FA72F_.wvu.FilterData" localSheetId="1" hidden="1">'ΠΕΠ 2021-2027'!$A$6:$L$25</definedName>
    <definedName name="Z_618AF472_F687_4F30_9E52_3743CA30EB66_.wvu.FilterData" localSheetId="1" hidden="1">'ΠΕΠ 2021-2027'!$A$6:$L$25</definedName>
    <definedName name="Z_61ABB04A_8A88_468F_9570_49FD1A99FB2A_.wvu.FilterData" localSheetId="1" hidden="1">'ΠΕΠ 2021-2027'!$A$6:$L$25</definedName>
    <definedName name="Z_61C1BF7F_BBBC_472E_B0E6_E668EF167E1D_.wvu.FilterData" localSheetId="1" hidden="1">'ΠΕΠ 2021-2027'!$A$6:$L$25</definedName>
    <definedName name="Z_61DE3CBE_9C32_41E3_9094_C8BED906894B_.wvu.FilterData" localSheetId="1" hidden="1">'ΠΕΠ 2021-2027'!$A$6:$L$25</definedName>
    <definedName name="Z_61E17AFF_F00F_4872_A653_3AC0DBF9CC5D_.wvu.FilterData" localSheetId="1" hidden="1">'ΠΕΠ 2021-2027'!$A$6:$L$25</definedName>
    <definedName name="Z_620E113B_B42E_4C42_9843_62D58151514F_.wvu.FilterData" localSheetId="1" hidden="1">'ΠΕΠ 2021-2027'!$A$6:$L$25</definedName>
    <definedName name="Z_621909AB_D648_43A2_B2DD_FF6110063047_.wvu.FilterData" localSheetId="1" hidden="1">'ΠΕΠ 2021-2027'!$A$6:$L$195</definedName>
    <definedName name="Z_62390177_F68D_4285_9443_24E50341124B_.wvu.FilterData" localSheetId="1" hidden="1">'ΠΕΠ 2021-2027'!$A$6:$L$25</definedName>
    <definedName name="Z_62473E5F_BA4E_4A02_84C5_5AB5136A9F12_.wvu.FilterData" localSheetId="1" hidden="1">'ΠΕΠ 2021-2027'!$A$6:$L$25</definedName>
    <definedName name="Z_62914CB0_6561_441C_9676_CD215A4DF382_.wvu.FilterData" localSheetId="1" hidden="1">'ΠΕΠ 2021-2027'!$A$6:$L$25</definedName>
    <definedName name="Z_62A43C7E_932D_41D2_951E_C67C2755A1B4_.wvu.FilterData" localSheetId="1" hidden="1">'ΠΕΠ 2021-2027'!$A$6:$L$25</definedName>
    <definedName name="Z_62AF96D8_9E0C_4214_84BA_6B361151955E_.wvu.FilterData" localSheetId="1" hidden="1">'ΠΕΠ 2021-2027'!$A$6:$L$195</definedName>
    <definedName name="Z_62C17B70_9BA4_4CF8_B9CB_7DA3E1295559_.wvu.FilterData" localSheetId="1" hidden="1">'ΠΕΠ 2021-2027'!$A$6:$L$25</definedName>
    <definedName name="Z_63266DE6_BC91_4A9F_8C9E_683EA3F0D05D_.wvu.FilterData" localSheetId="1" hidden="1">'ΠΕΠ 2021-2027'!$A$6:$L$25</definedName>
    <definedName name="Z_633A3E0D_9389_44B6_99F6_A66906A41C33_.wvu.FilterData" localSheetId="1" hidden="1">'ΠΕΠ 2021-2027'!$A$6:$L$25</definedName>
    <definedName name="Z_6371EE59_1476_44F7_86B3_B4CB619F1B11_.wvu.FilterData" localSheetId="1" hidden="1">'ΠΕΠ 2021-2027'!$A$6:$L$25</definedName>
    <definedName name="Z_63781D17_0DE0_4490_9E9D_B9D9C521E3E4_.wvu.FilterData" localSheetId="1" hidden="1">'ΠΕΠ 2021-2027'!$A$6:$L$25</definedName>
    <definedName name="Z_63B3A134_E86B_4B21_A113_F1E2B0E2E56D_.wvu.FilterData" localSheetId="1" hidden="1">'ΠΕΠ 2021-2027'!$A$6:$L$25</definedName>
    <definedName name="Z_63B6F0FB_8F1E_477E_A006_198E12856CB0_.wvu.FilterData" localSheetId="1" hidden="1">'ΠΕΠ 2021-2027'!$A$6:$L$25</definedName>
    <definedName name="Z_6420B0BE_F9D6_41A3_9AA3_707956C77A43_.wvu.FilterData" localSheetId="1" hidden="1">'ΠΕΠ 2021-2027'!$A$6:$L$25</definedName>
    <definedName name="Z_64266173_0E4D_4177_B816_186D77CE6B55_.wvu.FilterData" localSheetId="1" hidden="1">'ΠΕΠ 2021-2027'!$A$6:$L$25</definedName>
    <definedName name="Z_642A921F_BFD6_41C2_8545_F7B0FDC6710C_.wvu.FilterData" localSheetId="1" hidden="1">'ΠΕΠ 2021-2027'!$A$6:$L$25</definedName>
    <definedName name="Z_643C5DEA_6B49_492C_9B4D_178961EC4F7A_.wvu.FilterData" localSheetId="1" hidden="1">'ΠΕΠ 2021-2027'!$A$6:$L$25</definedName>
    <definedName name="Z_6464C44F_762E_4378_AC52_C34993C26560_.wvu.FilterData" localSheetId="1" hidden="1">'ΠΕΠ 2021-2027'!$A$6:$L$25</definedName>
    <definedName name="Z_6465D2BB_99F7_41B5_9D19_2110B5CE89FE_.wvu.FilterData" localSheetId="1" hidden="1">'ΠΕΠ 2021-2027'!$A$6:$L$25</definedName>
    <definedName name="Z_6484BB41_8AB8_4CE5_8F4C_53DD3B042027_.wvu.FilterData" localSheetId="1" hidden="1">'ΠΕΠ 2021-2027'!$A$6:$L$25</definedName>
    <definedName name="Z_653A1392_AE14_4D84_9E1A_285E2958D37C_.wvu.FilterData" localSheetId="1" hidden="1">'ΠΕΠ 2021-2027'!$A$6:$L$25</definedName>
    <definedName name="Z_65ACE088_9996_44C1_8142_3C7304354AB0_.wvu.FilterData" localSheetId="1" hidden="1">'ΠΕΠ 2021-2027'!$A$6:$L$25</definedName>
    <definedName name="Z_65B68183_4448_46AD_85CC_A50B2A13A6E0_.wvu.FilterData" localSheetId="1" hidden="1">'ΠΕΠ 2021-2027'!$A$6:$L$25</definedName>
    <definedName name="Z_65B6BE36_5F85_4306_87DE_4107595E337E_.wvu.FilterData" localSheetId="1" hidden="1">'ΠΕΠ 2021-2027'!$A$6:$L$25</definedName>
    <definedName name="Z_65BC733A_ECCC_4CE2_9C2A_9044B3A5B264_.wvu.FilterData" localSheetId="1" hidden="1">'ΠΕΠ 2021-2027'!$A$6:$L$25</definedName>
    <definedName name="Z_65CD43D8_A1DF_4930_A21D_EF9144F20506_.wvu.FilterData" localSheetId="1" hidden="1">'ΠΕΠ 2021-2027'!$A$6:$L$195</definedName>
    <definedName name="Z_661B710D_064F_4693_B7F0_C3E8EA558091_.wvu.FilterData" localSheetId="1" hidden="1">'ΠΕΠ 2021-2027'!$A$6:$L$25</definedName>
    <definedName name="Z_66899D2A_2E6D_47A2_AAEC_10D76CBDB608_.wvu.FilterData" localSheetId="1" hidden="1">'ΠΕΠ 2021-2027'!$A$6:$L$25</definedName>
    <definedName name="Z_66B49420_41C1_47B5_9334_3939123B3063_.wvu.FilterData" localSheetId="1" hidden="1">'ΠΕΠ 2021-2027'!$A$6:$L$195</definedName>
    <definedName name="Z_67063BE7_85F8_4F13_A314_84FFB70849E2_.wvu.FilterData" localSheetId="1" hidden="1">'ΠΕΠ 2021-2027'!$A$6:$L$195</definedName>
    <definedName name="Z_672D97C8_DED7_43DD_B3A3_2D9DBB4ACAC5_.wvu.FilterData" localSheetId="1" hidden="1">'ΠΕΠ 2021-2027'!$A$6:$L$25</definedName>
    <definedName name="Z_6776AA35_525F_4DE9_A671_A9FD5D674163_.wvu.FilterData" localSheetId="1" hidden="1">'ΠΕΠ 2021-2027'!$A$6:$L$195</definedName>
    <definedName name="Z_679B8EC3_0E08_461D_9328_F2EEC8F5919C_.wvu.FilterData" localSheetId="1" hidden="1">'ΠΕΠ 2021-2027'!$A$6:$L$25</definedName>
    <definedName name="Z_67AB0CFC_468E_47CF_BF85_39E7A3E9F5CC_.wvu.FilterData" localSheetId="1" hidden="1">'ΠΕΠ 2021-2027'!$A$6:$L$25</definedName>
    <definedName name="Z_67DA4931_4D92_4E21_A0E9_B4384160DB29_.wvu.FilterData" localSheetId="1" hidden="1">'ΠΕΠ 2021-2027'!$A$6:$L$195</definedName>
    <definedName name="Z_67DA4931_4D92_4E21_A0E9_B4384160DB29_.wvu.PrintArea" localSheetId="1" hidden="1">'ΠΕΠ 2021-2027'!$A$8:$L$194</definedName>
    <definedName name="Z_67DA4931_4D92_4E21_A0E9_B4384160DB29_.wvu.PrintTitles" localSheetId="1" hidden="1">'ΠΕΠ 2021-2027'!$1:$6</definedName>
    <definedName name="Z_68889C7C_8853_46A4_9467_71C3F1096577_.wvu.FilterData" localSheetId="1" hidden="1">'ΠΕΠ 2021-2027'!$A$6:$L$195</definedName>
    <definedName name="Z_6892CF27_A29F_4477_B061_90D54C8B5A29_.wvu.FilterData" localSheetId="1" hidden="1">'ΠΕΠ 2021-2027'!$A$6:$L$25</definedName>
    <definedName name="Z_689AC66C_5D6D_4786_8850_17DDF98314A9_.wvu.FilterData" localSheetId="1" hidden="1">'ΠΕΠ 2021-2027'!$A$6:$L$25</definedName>
    <definedName name="Z_68B14456_3D98_4AC4_B3E8_B5B993CD4DC7_.wvu.FilterData" localSheetId="1" hidden="1">'ΠΕΠ 2021-2027'!$A$6:$L$25</definedName>
    <definedName name="Z_68D6ABDF_0441_4769_805B_A18B8141C6A0_.wvu.FilterData" localSheetId="1" hidden="1">'ΠΕΠ 2021-2027'!$A$6:$L$195</definedName>
    <definedName name="Z_6910212A_04D5_4183_BF14_BD24DDB8E440_.wvu.FilterData" localSheetId="1" hidden="1">'ΠΕΠ 2021-2027'!$A$6:$L$25</definedName>
    <definedName name="Z_693BA4C7_F64E_43A1_BAA5_BA299A9EFE32_.wvu.FilterData" localSheetId="1" hidden="1">'ΠΕΠ 2021-2027'!$A$6:$L$195</definedName>
    <definedName name="Z_694DEC18_0797_43EC_8A8D_55F8A7B78F9A_.wvu.FilterData" localSheetId="1" hidden="1">'ΠΕΠ 2021-2027'!$A$6:$L$25</definedName>
    <definedName name="Z_694EF99A_CEE2_485F_BE5C_75B99832B5CD_.wvu.FilterData" localSheetId="1" hidden="1">'ΠΕΠ 2021-2027'!$A$6:$L$195</definedName>
    <definedName name="Z_69635FD6_BE26_4E62_8E1A_063E14B8D9B4_.wvu.FilterData" localSheetId="1" hidden="1">'ΠΕΠ 2021-2027'!$A$6:$L$25</definedName>
    <definedName name="Z_69F6B15C_060C_4862_B77B_68367F8C6D09_.wvu.FilterData" localSheetId="1" hidden="1">'ΠΕΠ 2021-2027'!$A$6:$L$25</definedName>
    <definedName name="Z_6A1EBEB7_81F8_4B9D_814C_47C83E54FB12_.wvu.FilterData" localSheetId="1" hidden="1">'ΠΕΠ 2021-2027'!$A$6:$L$195</definedName>
    <definedName name="Z_6A1EBEB7_81F8_4B9D_814C_47C83E54FB12_.wvu.PrintArea" localSheetId="1" hidden="1">'ΠΕΠ 2021-2027'!$A$8:$L$194</definedName>
    <definedName name="Z_6A1EBEB7_81F8_4B9D_814C_47C83E54FB12_.wvu.PrintTitles" localSheetId="1" hidden="1">'ΠΕΠ 2021-2027'!$1:$6</definedName>
    <definedName name="Z_6A4A53B7_5643_4711_BF7D_FF42A1F06E0C_.wvu.FilterData" localSheetId="1" hidden="1">'ΠΕΠ 2021-2027'!$A$6:$L$25</definedName>
    <definedName name="Z_6A5C3C3A_8C56_4E1A_842D_65EA0858AB30_.wvu.FilterData" localSheetId="1" hidden="1">'ΠΕΠ 2021-2027'!$A$6:$L$25</definedName>
    <definedName name="Z_6A5F808B_E32F_4CAC_841F_10D816A3DBE1_.wvu.FilterData" localSheetId="1" hidden="1">'ΠΕΠ 2021-2027'!$A$6:$L$25</definedName>
    <definedName name="Z_6A91374A_4E07_4D6B_ABA1_FD046F5056B4_.wvu.FilterData" localSheetId="1" hidden="1">'ΠΕΠ 2021-2027'!$A$6:$L$25</definedName>
    <definedName name="Z_6AEADEF7_9FAE_4C7B_A274_934054467B10_.wvu.FilterData" localSheetId="1" hidden="1">'ΠΕΠ 2021-2027'!$A$6:$L$25</definedName>
    <definedName name="Z_6AED2430_73A8_4B38_AD36_E38CA3228F7A_.wvu.FilterData" localSheetId="1" hidden="1">'ΠΕΠ 2021-2027'!$A$6:$L$195</definedName>
    <definedName name="Z_6B0C692C_C60D_4FD2_BD81_C13465982BEC_.wvu.FilterData" localSheetId="1" hidden="1">'ΠΕΠ 2021-2027'!$A$6:$L$25</definedName>
    <definedName name="Z_6B0CA613_DA22_48FE_8725_451D47FFD088_.wvu.FilterData" localSheetId="1" hidden="1">'ΠΕΠ 2021-2027'!$A$6:$L$25</definedName>
    <definedName name="Z_6B5C74A2_5D01_45C6_A8B2_8059B200C54E_.wvu.FilterData" localSheetId="1" hidden="1">'ΠΕΠ 2021-2027'!$A$6:$L$25</definedName>
    <definedName name="Z_6B9B3226_1BF1_4F1E_AF3A_B06A8148C622_.wvu.FilterData" localSheetId="1" hidden="1">'ΠΕΠ 2021-2027'!$A$6:$L$25</definedName>
    <definedName name="Z_6BA946E0_4743_46FA_9F9B_3F17E754CBDC_.wvu.FilterData" localSheetId="1" hidden="1">'ΠΕΠ 2021-2027'!$A$6:$L$195</definedName>
    <definedName name="Z_6C29F551_4C53_414B_9E58_C341BAEDA5B8_.wvu.FilterData" localSheetId="1" hidden="1">'ΠΕΠ 2021-2027'!$A$6:$L$25</definedName>
    <definedName name="Z_6C453A6C_696A_472D_8B6D_0E789F743B00_.wvu.FilterData" localSheetId="1" hidden="1">'ΠΕΠ 2021-2027'!$A$6:$L$25</definedName>
    <definedName name="Z_6C75CC66_2798_4617_9F01_7C42499102D4_.wvu.FilterData" localSheetId="1" hidden="1">'ΠΕΠ 2021-2027'!$A$6:$L$25</definedName>
    <definedName name="Z_6C77E9FC_EBC6_49EC_96C3_804989E24517_.wvu.FilterData" localSheetId="1" hidden="1">'ΠΕΠ 2021-2027'!$A$6:$L$25</definedName>
    <definedName name="Z_6C86682C_8408_48AB_B6A5_8229BD749965_.wvu.FilterData" localSheetId="1" hidden="1">'ΠΕΠ 2021-2027'!$A$6:$L$195</definedName>
    <definedName name="Z_6C8B777A_AEE2_477B_B1F6_69F2085AABA3_.wvu.FilterData" localSheetId="1" hidden="1">'ΠΕΠ 2021-2027'!$A$6:$L$25</definedName>
    <definedName name="Z_6C92CDC3_4BD0_4B61_B090_174E756B5998_.wvu.FilterData" localSheetId="1" hidden="1">'ΠΕΠ 2021-2027'!$A$6:$L$25</definedName>
    <definedName name="Z_6CA0F01C_6C29_49DC_B8F2_B4BEACDE3898_.wvu.FilterData" localSheetId="1" hidden="1">'ΠΕΠ 2021-2027'!$A$6:$L$195</definedName>
    <definedName name="Z_6CAECE94_930D_458B_8272_8412CFB17BE0_.wvu.FilterData" localSheetId="1" hidden="1">'ΠΕΠ 2021-2027'!$A$6:$L$195</definedName>
    <definedName name="Z_6CFD61C7_7520_4B43_838B_27AF0B2D5BE3_.wvu.FilterData" localSheetId="1" hidden="1">'ΠΕΠ 2021-2027'!$A$6:$L$25</definedName>
    <definedName name="Z_6D10C31B_6B76_4BDE_8655_1BF7AC757636_.wvu.FilterData" localSheetId="1" hidden="1">'ΠΕΠ 2021-2027'!$A$6:$L$25</definedName>
    <definedName name="Z_6D27BDF4_5537_4D7B_AB1D_A9CA93D6FAF1_.wvu.FilterData" localSheetId="1" hidden="1">'ΠΕΠ 2021-2027'!$A$6:$L$25</definedName>
    <definedName name="Z_6D5C0427_9199_42F8_8ECA_824A8D4BDDB1_.wvu.FilterData" localSheetId="1" hidden="1">'ΠΕΠ 2021-2027'!$A$6:$L$25</definedName>
    <definedName name="Z_6D6ACD29_46AE_480D_92B6_13DF2C7E7A22_.wvu.FilterData" localSheetId="1" hidden="1">'ΠΕΠ 2021-2027'!$A$6:$L$25</definedName>
    <definedName name="Z_6D73D715_AE4E_491E_81A2_B327450C2B15_.wvu.FilterData" localSheetId="1" hidden="1">'ΠΕΠ 2021-2027'!$A$6:$L$25</definedName>
    <definedName name="Z_6D892DCF_61A9_4163_B3E7_D46AF2B05B11_.wvu.FilterData" localSheetId="1" hidden="1">'ΠΕΠ 2021-2027'!$A$6:$L$25</definedName>
    <definedName name="Z_6DC8492D_BB9F_4C50_A3A2_B54AD0B9BCB4_.wvu.FilterData" localSheetId="1" hidden="1">'ΠΕΠ 2021-2027'!$A$6:$L$25</definedName>
    <definedName name="Z_6E360865_1EAB_48F4_9B1B_7016B67A1EBB_.wvu.FilterData" localSheetId="1" hidden="1">'ΠΕΠ 2021-2027'!$A$6:$L$25</definedName>
    <definedName name="Z_6E84F5F4_F3AD_42A9_A123_B1B1CA54F1E3_.wvu.FilterData" localSheetId="1" hidden="1">'ΠΕΠ 2021-2027'!$A$6:$L$25</definedName>
    <definedName name="Z_6E84FF3B_2537_4B95_9B31_422FAC16E24F_.wvu.FilterData" localSheetId="1" hidden="1">'ΠΕΠ 2021-2027'!$A$6:$L$195</definedName>
    <definedName name="Z_6E9DD937_2516_45A0_9299_BC12A0772603_.wvu.FilterData" localSheetId="1" hidden="1">'ΠΕΠ 2021-2027'!$A$6:$L$25</definedName>
    <definedName name="Z_6EB10147_84F4_4113_9399_82B23B2E815D_.wvu.FilterData" localSheetId="1" hidden="1">'ΠΕΠ 2021-2027'!$A$6:$L$195</definedName>
    <definedName name="Z_6EEA59E5_FA7B_4E94_B77C_386EC6D2A97F_.wvu.FilterData" localSheetId="1" hidden="1">'ΠΕΠ 2021-2027'!$A$6:$L$25</definedName>
    <definedName name="Z_6F8518C5_F166_426B_A9C6_59F76EF3369D_.wvu.FilterData" localSheetId="1" hidden="1">'ΠΕΠ 2021-2027'!$A$6:$L$25</definedName>
    <definedName name="Z_6F8A825A_CB0A_4600_A6C3_668625070B2E_.wvu.FilterData" localSheetId="1" hidden="1">'ΠΕΠ 2021-2027'!$A$6:$L$25</definedName>
    <definedName name="Z_6F8C08A9_F1D9_4BE5_BFB2_CF188B766D8A_.wvu.FilterData" localSheetId="1" hidden="1">'ΠΕΠ 2021-2027'!$A$6:$L$25</definedName>
    <definedName name="Z_6FECA9F5_9C35_445B_88AB_C333106F0D05_.wvu.FilterData" localSheetId="1" hidden="1">'ΠΕΠ 2021-2027'!$A$6:$L$25</definedName>
    <definedName name="Z_70A07C2B_F97D_4F67_BD9A_9055A26EF300_.wvu.FilterData" localSheetId="1" hidden="1">'ΠΕΠ 2021-2027'!$A$6:$L$25</definedName>
    <definedName name="Z_70A9379C_3470_4C14_A067_2F23E762EAA3_.wvu.FilterData" localSheetId="1" hidden="1">'ΠΕΠ 2021-2027'!$A$6:$L$195</definedName>
    <definedName name="Z_70FD7A4C_0C9F_4BCD_9F50_4FF5AC6991F5_.wvu.FilterData" localSheetId="1" hidden="1">'ΠΕΠ 2021-2027'!$A$6:$L$25</definedName>
    <definedName name="Z_71086E8B_2EBF_4021_88A7_C39A652B23E9_.wvu.FilterData" localSheetId="1" hidden="1">'ΠΕΠ 2021-2027'!$A$6:$L$25</definedName>
    <definedName name="Z_71718188_3A09_467D_B36B_90B9F1DE3819_.wvu.FilterData" localSheetId="1" hidden="1">'ΠΕΠ 2021-2027'!$A$6:$L$25</definedName>
    <definedName name="Z_71728D4B_7010_453D_9EDA_D934CDD5B55A_.wvu.FilterData" localSheetId="1" hidden="1">'ΠΕΠ 2021-2027'!$A$6:$L$25</definedName>
    <definedName name="Z_717967ED_6917_4131_A7E2_BE9E6BB612BC_.wvu.FilterData" localSheetId="1" hidden="1">'ΠΕΠ 2021-2027'!$A$6:$L$195</definedName>
    <definedName name="Z_71AF3007_127F_4385_A40E_256993A31533_.wvu.FilterData" localSheetId="1" hidden="1">'ΠΕΠ 2021-2027'!$A$6:$L$195</definedName>
    <definedName name="Z_71BBA8F8_21BE_4913_98EF_67FEE78BF0FA_.wvu.FilterData" localSheetId="1" hidden="1">'ΠΕΠ 2021-2027'!$A$6:$L$25</definedName>
    <definedName name="Z_71E250A4_7D07_4A2F_9E5A_9AC4A85E9F39_.wvu.FilterData" localSheetId="1" hidden="1">'ΠΕΠ 2021-2027'!$A$6:$L$195</definedName>
    <definedName name="Z_72250BEE_DE0C_4B4A_A06C_1F33EBD50099_.wvu.FilterData" localSheetId="1" hidden="1">'ΠΕΠ 2021-2027'!$A$6:$L$25</definedName>
    <definedName name="Z_72343F61_1E9A_43A0_8BA2_0D50AA1128E8_.wvu.FilterData" localSheetId="1" hidden="1">'ΠΕΠ 2021-2027'!$A$6:$L$195</definedName>
    <definedName name="Z_728C81B2_2F8A_4D85_A394_C5AE4505C758_.wvu.FilterData" localSheetId="1" hidden="1">'ΠΕΠ 2021-2027'!$A$6:$L$195</definedName>
    <definedName name="Z_72D67BBF_4101_485C_8488_354311EC9FC7_.wvu.FilterData" localSheetId="1" hidden="1">'ΠΕΠ 2021-2027'!$A$6:$L$25</definedName>
    <definedName name="Z_72DA0A4D_7ECF_4C6F_AD35_290C734387B8_.wvu.FilterData" localSheetId="1" hidden="1">'ΠΕΠ 2021-2027'!$A$6:$L$25</definedName>
    <definedName name="Z_72E4C1ED_A850_4D13_B84E_577C3871EA0C_.wvu.FilterData" localSheetId="1" hidden="1">'ΠΕΠ 2021-2027'!$A$6:$L$195</definedName>
    <definedName name="Z_730399AE_E9C3_49D2_ACC3_47D92009B964_.wvu.FilterData" localSheetId="1" hidden="1">'ΠΕΠ 2021-2027'!$A$6:$L$25</definedName>
    <definedName name="Z_731D8404_41DD_4E7B_892E_0A7FFD1429C2_.wvu.FilterData" localSheetId="1" hidden="1">'ΠΕΠ 2021-2027'!$A$6:$L$25</definedName>
    <definedName name="Z_73761860_3F71_40F5_AE26_273D96C21F26_.wvu.FilterData" localSheetId="1" hidden="1">'ΠΕΠ 2021-2027'!$A$6:$L$25</definedName>
    <definedName name="Z_73D5EC5D_9F63_4D76_A640_0C526236769B_.wvu.FilterData" localSheetId="1" hidden="1">'ΠΕΠ 2021-2027'!$A$6:$L$25</definedName>
    <definedName name="Z_744CA286_E4E5_44EB_9A76_24083371BBD3_.wvu.FilterData" localSheetId="1" hidden="1">'ΠΕΠ 2021-2027'!$A$6:$L$195</definedName>
    <definedName name="Z_74804206_4657_455E_8636_68C89A114581_.wvu.FilterData" localSheetId="1" hidden="1">'ΠΕΠ 2021-2027'!$A$6:$L$195</definedName>
    <definedName name="Z_7495798F_84C6_4803_B0AF_F70F88A36736_.wvu.FilterData" localSheetId="1" hidden="1">'ΠΕΠ 2021-2027'!$A$6:$L$25</definedName>
    <definedName name="Z_749A6455_CF44_4EF7_920E_4343EBBF098C_.wvu.FilterData" localSheetId="1" hidden="1">'ΠΕΠ 2021-2027'!$A$6:$L$25</definedName>
    <definedName name="Z_74B83B39_61DC_4116_A202_E717E95E4D59_.wvu.FilterData" localSheetId="1" hidden="1">'ΠΕΠ 2021-2027'!$A$6:$L$195</definedName>
    <definedName name="Z_74ED5996_85A3_48F2_A1CF_7F41C2593FD8_.wvu.FilterData" localSheetId="1" hidden="1">'ΠΕΠ 2021-2027'!$A$6:$L$25</definedName>
    <definedName name="Z_7518EF9A_8E5B_4148_9AFB_65414F170747_.wvu.FilterData" localSheetId="1" hidden="1">'ΠΕΠ 2021-2027'!$A$6:$L$25</definedName>
    <definedName name="Z_7541D8DC_EABD_4B08_A4F7_068F0AFA6D64_.wvu.FilterData" localSheetId="1" hidden="1">'ΠΕΠ 2021-2027'!$A$6:$L$25</definedName>
    <definedName name="Z_756E65E4_3680_415C_AD2B_548447BE01AF_.wvu.FilterData" localSheetId="1" hidden="1">'ΠΕΠ 2021-2027'!$A$6:$L$25</definedName>
    <definedName name="Z_75929EA9_5A43_4D39_9D00_D0003A4652A9_.wvu.FilterData" localSheetId="1" hidden="1">'ΠΕΠ 2021-2027'!$A$6:$L$195</definedName>
    <definedName name="Z_75D82FA8_5CAD_4C34_A6A4_C8E29970D8D6_.wvu.FilterData" localSheetId="1" hidden="1">'ΠΕΠ 2021-2027'!$A$6:$L$25</definedName>
    <definedName name="Z_760588F2_6A4A_4593_807A_C55D541B9BF7_.wvu.FilterData" localSheetId="1" hidden="1">'ΠΕΠ 2021-2027'!$A$6:$L$25</definedName>
    <definedName name="Z_764D000F_A140_45FF_95E2_B68A06AFE6AF_.wvu.FilterData" localSheetId="1" hidden="1">'ΠΕΠ 2021-2027'!$A$6:$L$25</definedName>
    <definedName name="Z_76ADDDC1_6CC5_4BE6_958E_505B5BC23686_.wvu.FilterData" localSheetId="1" hidden="1">'ΠΕΠ 2021-2027'!$A$6:$L$195</definedName>
    <definedName name="Z_76BAF7D0_4C65_449C_83FD_C4E81D97DBF1_.wvu.FilterData" localSheetId="1" hidden="1">'ΠΕΠ 2021-2027'!$A$6:$L$25</definedName>
    <definedName name="Z_76F645B7_2FD6_44B7_A521_7899A06AEE10_.wvu.FilterData" localSheetId="1" hidden="1">'ΠΕΠ 2021-2027'!$A$6:$L$195</definedName>
    <definedName name="Z_7706D8F1_DE5B_40DC_9BF2_0521E7689319_.wvu.FilterData" localSheetId="1" hidden="1">'ΠΕΠ 2021-2027'!$A$6:$L$25</definedName>
    <definedName name="Z_770D528B_4564_412C_A600_C27277272E53_.wvu.FilterData" localSheetId="1" hidden="1">'ΠΕΠ 2021-2027'!$A$6:$L$25</definedName>
    <definedName name="Z_770E6018_57C1_48A2_9955_1DED96C919FB_.wvu.FilterData" localSheetId="1" hidden="1">'ΠΕΠ 2021-2027'!$A$6:$L$195</definedName>
    <definedName name="Z_774926FF_47DB_4995_B62A_A9BEEFA84F5D_.wvu.FilterData" localSheetId="1" hidden="1">'ΠΕΠ 2021-2027'!$A$6:$L$25</definedName>
    <definedName name="Z_774D16C1_BA26_4FFE_9751_4CAD60AA5738_.wvu.FilterData" localSheetId="1" hidden="1">'ΠΕΠ 2021-2027'!$A$6:$L$195</definedName>
    <definedName name="Z_774D16C1_BA26_4FFE_9751_4CAD60AA5738_.wvu.PrintArea" localSheetId="1" hidden="1">'ΠΕΠ 2021-2027'!$A$8:$L$194</definedName>
    <definedName name="Z_774D16C1_BA26_4FFE_9751_4CAD60AA5738_.wvu.PrintTitles" localSheetId="1" hidden="1">'ΠΕΠ 2021-2027'!$1:$6</definedName>
    <definedName name="Z_7781AC77_5F35_4F8A_AE2F_9FF886EB7E42_.wvu.FilterData" localSheetId="1" hidden="1">'ΠΕΠ 2021-2027'!$A$6:$L$195</definedName>
    <definedName name="Z_779374A5_B671_4AE8_A6ED_C89A7D1A3984_.wvu.FilterData" localSheetId="1" hidden="1">'ΠΕΠ 2021-2027'!$A$6:$L$25</definedName>
    <definedName name="Z_77B0F96C_2E72_44AD_8694_1F677B1CB746_.wvu.FilterData" localSheetId="1" hidden="1">'ΠΕΠ 2021-2027'!$A$6:$L$195</definedName>
    <definedName name="Z_78073E16_0195_4585_BB15_4EB1E50FC640_.wvu.FilterData" localSheetId="1" hidden="1">'ΠΕΠ 2021-2027'!$A$6:$L$25</definedName>
    <definedName name="Z_784284DB_61A8_45AA_964A_071F0C88F837_.wvu.FilterData" localSheetId="1" hidden="1">'ΠΕΠ 2021-2027'!$A$6:$L$25</definedName>
    <definedName name="Z_784E5FC5_41D0_49C6_853C_5DADC4D5491C_.wvu.FilterData" localSheetId="1" hidden="1">'ΠΕΠ 2021-2027'!$A$6:$L$195</definedName>
    <definedName name="Z_7851A10E_6185_48C6_8ECE_4AF97DBAFCD8_.wvu.FilterData" localSheetId="1" hidden="1">'ΠΕΠ 2021-2027'!$A$6:$L$195</definedName>
    <definedName name="Z_7851A10E_6185_48C6_8ECE_4AF97DBAFCD8_.wvu.PrintArea" localSheetId="1" hidden="1">'ΠΕΠ 2021-2027'!$A$8:$L$194</definedName>
    <definedName name="Z_7851A10E_6185_48C6_8ECE_4AF97DBAFCD8_.wvu.PrintTitles" localSheetId="1" hidden="1">'ΠΕΠ 2021-2027'!$1:$6</definedName>
    <definedName name="Z_786B002B_F6CE_4E64_B7B2_075DBF71E1A0_.wvu.FilterData" localSheetId="1" hidden="1">'ΠΕΠ 2021-2027'!$A$6:$L$25</definedName>
    <definedName name="Z_789B9566_8870_43EE_A9D1_39E9CE398EED_.wvu.FilterData" localSheetId="1" hidden="1">'ΠΕΠ 2021-2027'!$A$6:$L$195</definedName>
    <definedName name="Z_78A520C8_FCD3_49F1_9FE7_F475C12AEBA3_.wvu.FilterData" localSheetId="1" hidden="1">'ΠΕΠ 2021-2027'!$A$6:$L$25</definedName>
    <definedName name="Z_78D4B54B_1D3A_4D76_802B_21C6B3C1E6B8_.wvu.FilterData" localSheetId="1" hidden="1">'ΠΕΠ 2021-2027'!$A$6:$L$25</definedName>
    <definedName name="Z_78D78DC1_BC48_40F7_8CAF_1D1694A70B17_.wvu.FilterData" localSheetId="1" hidden="1">'ΠΕΠ 2021-2027'!$A$6:$L$25</definedName>
    <definedName name="Z_78DBB3B4_9F93_4657_B5F6_6EEBCB4EF50F_.wvu.FilterData" localSheetId="1" hidden="1">'ΠΕΠ 2021-2027'!$A$6:$L$25</definedName>
    <definedName name="Z_78E1056C_866A_47D7_A4E3_CD01D28E81C2_.wvu.FilterData" localSheetId="1" hidden="1">'ΠΕΠ 2021-2027'!$A$6:$L$195</definedName>
    <definedName name="Z_78EA1A72_4199_43B0_9479_9CC100B2E8ED_.wvu.FilterData" localSheetId="1" hidden="1">'ΠΕΠ 2021-2027'!$A$6:$L$25</definedName>
    <definedName name="Z_79088F0A_08B9_4527_AF15_2F1119AF50DF_.wvu.FilterData" localSheetId="1" hidden="1">'ΠΕΠ 2021-2027'!$A$6:$L$25</definedName>
    <definedName name="Z_79515C66_0298_4F5E_8B2C_B54C9BE93E25_.wvu.FilterData" localSheetId="1" hidden="1">'ΠΕΠ 2021-2027'!$A$6:$L$25</definedName>
    <definedName name="Z_79B5865F_0992_4B45_9DB8_F29D9C8493AC_.wvu.FilterData" localSheetId="1" hidden="1">'ΠΕΠ 2021-2027'!$A$6:$L$195</definedName>
    <definedName name="Z_79EBBB7C_CDE1_4AEB_B693_48DC8DF6F5D1_.wvu.FilterData" localSheetId="1" hidden="1">'ΠΕΠ 2021-2027'!$A$6:$L$25</definedName>
    <definedName name="Z_79F7119A_BBF7_4849_90E7_A0CE5CB678B2_.wvu.FilterData" localSheetId="1" hidden="1">'ΠΕΠ 2021-2027'!$A$6:$L$25</definedName>
    <definedName name="Z_79FFFC82_5FC6_4117_B232_7D317FECB666_.wvu.FilterData" localSheetId="1" hidden="1">'ΠΕΠ 2021-2027'!$A$6:$L$25</definedName>
    <definedName name="Z_7A224A2C_C124_44C1_AE78_74C8EEBA8009_.wvu.FilterData" localSheetId="1" hidden="1">'ΠΕΠ 2021-2027'!$A$6:$L$25</definedName>
    <definedName name="Z_7A39F848_0943_474B_A3FE_677E857719BA_.wvu.FilterData" localSheetId="1" hidden="1">'ΠΕΠ 2021-2027'!$A$6:$L$25</definedName>
    <definedName name="Z_7A60E147_7D79_430D_8B4E_0F17855E0730_.wvu.FilterData" localSheetId="1" hidden="1">'ΠΕΠ 2021-2027'!$A$6:$L$25</definedName>
    <definedName name="Z_7A709CEC_2F5A_45D1_A1AD_5F51FB98F220_.wvu.FilterData" localSheetId="1" hidden="1">'ΠΕΠ 2021-2027'!$A$6:$L$25</definedName>
    <definedName name="Z_7A73061B_EB03_4145_88EE_24EA461D7242_.wvu.FilterData" localSheetId="1" hidden="1">'ΠΕΠ 2021-2027'!$A$6:$L$25</definedName>
    <definedName name="Z_7A8ED592_B84F_4F58_A7F7_03BA762FB0CE_.wvu.FilterData" localSheetId="1" hidden="1">'ΠΕΠ 2021-2027'!$A$6:$L$25</definedName>
    <definedName name="Z_7AE89CBB_29B7_4983_B98C_BBD3DF684329_.wvu.FilterData" localSheetId="1" hidden="1">'ΠΕΠ 2021-2027'!$A$6:$L$25</definedName>
    <definedName name="Z_7AE89CBB_29B7_4983_B98C_BBD3DF684329_.wvu.PrintArea" localSheetId="1" hidden="1">'ΠΕΠ 2021-2027'!$A$8:$L$194</definedName>
    <definedName name="Z_7AE89CBB_29B7_4983_B98C_BBD3DF684329_.wvu.PrintTitles" localSheetId="1" hidden="1">'ΠΕΠ 2021-2027'!$1:$6</definedName>
    <definedName name="Z_7AF7F7E4_CD16_4327_94F5_F5895B1CE761_.wvu.FilterData" localSheetId="1" hidden="1">'ΠΕΠ 2021-2027'!$A$6:$L$195</definedName>
    <definedName name="Z_7B86B8C8_01F6_49B9_ACBB_3EC37E8B5B11_.wvu.FilterData" localSheetId="1" hidden="1">'ΠΕΠ 2021-2027'!$A$6:$L$195</definedName>
    <definedName name="Z_7BAB5BF8_980D_491B_ABCA_BA247BF15D8A_.wvu.FilterData" localSheetId="1" hidden="1">'ΠΕΠ 2021-2027'!$A$6:$L$25</definedName>
    <definedName name="Z_7BE08F7D_C830_421C_9791_5F1E2FA6503B_.wvu.FilterData" localSheetId="1" hidden="1">'ΠΕΠ 2021-2027'!$A$6:$L$195</definedName>
    <definedName name="Z_7BE94F5F_AD93_48CA_91E1_74718A0FB9FD_.wvu.FilterData" localSheetId="1" hidden="1">'ΠΕΠ 2021-2027'!$A$6:$L$25</definedName>
    <definedName name="Z_7C1C8103_ED80_4997_9990_4F2E3CB69852_.wvu.FilterData" localSheetId="1" hidden="1">'ΠΕΠ 2021-2027'!$A$6:$L$25</definedName>
    <definedName name="Z_7C2E70CD_7F79_48AC_9254_9C057B5AD6EF_.wvu.FilterData" localSheetId="1" hidden="1">'ΠΕΠ 2021-2027'!$A$6:$L$25</definedName>
    <definedName name="Z_7C36DEDA_D1CA_45A9_AB4A_F77845DE1C38_.wvu.FilterData" localSheetId="1" hidden="1">'ΠΕΠ 2021-2027'!$A$6:$L$25</definedName>
    <definedName name="Z_7CBAF84B_1A56_4B74_AC3A_8403C57EBBA7_.wvu.FilterData" localSheetId="1" hidden="1">'ΠΕΠ 2021-2027'!$A$6:$L$25</definedName>
    <definedName name="Z_7D3A6A0E_D960_4B1B_B34F_F657DABCEC7D_.wvu.FilterData" localSheetId="1" hidden="1">'ΠΕΠ 2021-2027'!$A$6:$L$25</definedName>
    <definedName name="Z_7D3AFC50_BFC9_4F18_8529_154EA7A79A63_.wvu.FilterData" localSheetId="1" hidden="1">'ΠΕΠ 2021-2027'!$A$6:$L$25</definedName>
    <definedName name="Z_7D3B2292_2AB8_480B_925C_84A0E19B4E14_.wvu.FilterData" localSheetId="1" hidden="1">'ΠΕΠ 2021-2027'!$A$6:$L$195</definedName>
    <definedName name="Z_7D9121F6_FCD3_49D5_A6BD_C43B7081D66C_.wvu.FilterData" localSheetId="1" hidden="1">'ΠΕΠ 2021-2027'!$A$6:$L$25</definedName>
    <definedName name="Z_7D91F2C1_F743_4EE1_A8E5_74AD6DA25D84_.wvu.FilterData" localSheetId="1" hidden="1">'ΠΕΠ 2021-2027'!$A$6:$L$25</definedName>
    <definedName name="Z_7D9FB671_1DAE_477E_AE7E_16328BB020DE_.wvu.FilterData" localSheetId="1" hidden="1">'ΠΕΠ 2021-2027'!$A$6:$L$25</definedName>
    <definedName name="Z_7DD5D0EF_4CA1_4A51_9DB9_B4406526AE8A_.wvu.FilterData" localSheetId="1" hidden="1">'ΠΕΠ 2021-2027'!$A$6:$L$25</definedName>
    <definedName name="Z_7E046964_156F_44E7_A8EF_4A2F110B4D4F_.wvu.FilterData" localSheetId="1" hidden="1">'ΠΕΠ 2021-2027'!$A$6:$L$25</definedName>
    <definedName name="Z_7E150DE1_B6FE_4EDB_B48B_0176708CD7D5_.wvu.FilterData" localSheetId="1" hidden="1">'ΠΕΠ 2021-2027'!$A$6:$L$25</definedName>
    <definedName name="Z_7EB86A55_8663_460D_8228_26E0E53DD7E6_.wvu.FilterData" localSheetId="1" hidden="1">'ΠΕΠ 2021-2027'!$A$6:$L$25</definedName>
    <definedName name="Z_7ED7CB6E_C6DB_4E8A_B566_7AAE9477EE21_.wvu.FilterData" localSheetId="1" hidden="1">'ΠΕΠ 2021-2027'!$A$6:$L$25</definedName>
    <definedName name="Z_7EDD6429_3F5D_4499_B545_23C77A9DD1C1_.wvu.FilterData" localSheetId="1" hidden="1">'ΠΕΠ 2021-2027'!$A$6:$L$195</definedName>
    <definedName name="Z_7FB73F6F_7622_443D_9181_7094274F4C81_.wvu.FilterData" localSheetId="1" hidden="1">'ΠΕΠ 2021-2027'!$A$6:$L$195</definedName>
    <definedName name="Z_7FE7566D_C824_4B92_85FE_93ABF469E9D0_.wvu.FilterData" localSheetId="1" hidden="1">'ΠΕΠ 2021-2027'!$A$6:$L$195</definedName>
    <definedName name="Z_7FFBA3A9_D9FE_4A55_903D_32CFC9DCC73C_.wvu.FilterData" localSheetId="1" hidden="1">'ΠΕΠ 2021-2027'!$A$6:$L$25</definedName>
    <definedName name="Z_7FFD351C_60AA_4D3E_B6B0_BF7AFA67B8FB_.wvu.FilterData" localSheetId="1" hidden="1">'ΠΕΠ 2021-2027'!$A$6:$L$25</definedName>
    <definedName name="Z_803B2CD8_66FC_4E2F_9D97_258D2B4681DA_.wvu.FilterData" localSheetId="1" hidden="1">'ΠΕΠ 2021-2027'!$A$6:$L$25</definedName>
    <definedName name="Z_805DD753_1FCF_43AE_921A_87B1665D031A_.wvu.FilterData" localSheetId="1" hidden="1">'ΠΕΠ 2021-2027'!$A$6:$L$25</definedName>
    <definedName name="Z_80A7B635_24BC_4B6F_95F9_4DAFFBA04752_.wvu.FilterData" localSheetId="1" hidden="1">'ΠΕΠ 2021-2027'!$A$6:$L$25</definedName>
    <definedName name="Z_80A7B635_24BC_4B6F_95F9_4DAFFBA04752_.wvu.PrintTitles" localSheetId="1" hidden="1">'ΠΕΠ 2021-2027'!$1:$6</definedName>
    <definedName name="Z_80B835D7_EDBE_4E3A_AFA3_118CD897F667_.wvu.FilterData" localSheetId="1" hidden="1">'ΠΕΠ 2021-2027'!$A$6:$L$25</definedName>
    <definedName name="Z_80E1D425_9C4B_48EF_A92B_E5C5E4FB9629_.wvu.FilterData" localSheetId="1" hidden="1">'ΠΕΠ 2021-2027'!$A$6:$L$25</definedName>
    <definedName name="Z_812F1FF4_A686_4AEC_9BE0_BBE344D8D3DD_.wvu.FilterData" localSheetId="1" hidden="1">'ΠΕΠ 2021-2027'!$A$6:$L$195</definedName>
    <definedName name="Z_8140431A_B751_4E5A_90A8_28BFE66C9A8F_.wvu.FilterData" localSheetId="1" hidden="1">'ΠΕΠ 2021-2027'!$A$6:$L$25</definedName>
    <definedName name="Z_819AE216_7F2E_4388_9479_96C0AD922B78_.wvu.FilterData" localSheetId="1" hidden="1">'ΠΕΠ 2021-2027'!$A$6:$L$25</definedName>
    <definedName name="Z_81B355DC_125E_4C41_8AC0_D4C662AA83E0_.wvu.FilterData" localSheetId="1" hidden="1">'ΠΕΠ 2021-2027'!$A$6:$L$25</definedName>
    <definedName name="Z_81C6B404_7D9A_4135_BA54_8BAF46D7E828_.wvu.FilterData" localSheetId="1" hidden="1">'ΠΕΠ 2021-2027'!$A$6:$L$25</definedName>
    <definedName name="Z_81CD0B15_734D_4540_8A5D_C1C0D8008ACE_.wvu.FilterData" localSheetId="1" hidden="1">'ΠΕΠ 2021-2027'!$A$6:$L$25</definedName>
    <definedName name="Z_81CE56F2_C1CA_49AC_8832_143B772CC330_.wvu.FilterData" localSheetId="1" hidden="1">'ΠΕΠ 2021-2027'!$A$6:$L$25</definedName>
    <definedName name="Z_8230CF65_8C90_4B4C_82E9_432558E71EF6_.wvu.FilterData" localSheetId="1" hidden="1">'ΠΕΠ 2021-2027'!$A$6:$L$25</definedName>
    <definedName name="Z_8284ED5B_8EAB_48FB_A6A3_2FAE4CF03A98_.wvu.FilterData" localSheetId="1" hidden="1">'ΠΕΠ 2021-2027'!$A$6:$L$25</definedName>
    <definedName name="Z_82B648F0_261B_40E4_99A3_1FDDC7F044DE_.wvu.FilterData" localSheetId="1" hidden="1">'ΠΕΠ 2021-2027'!$A$6:$L$25</definedName>
    <definedName name="Z_82ECF9DF_BFF3_451E_98BE_C2C8A7F3FA4E_.wvu.FilterData" localSheetId="1" hidden="1">'ΠΕΠ 2021-2027'!$A$6:$L$25</definedName>
    <definedName name="Z_8309E82D_1FF3_498C_8981_21DD04583763_.wvu.FilterData" localSheetId="1" hidden="1">'ΠΕΠ 2021-2027'!$A$6:$L$195</definedName>
    <definedName name="Z_83192F2F_FB87_455E_9F72_F9D2F0D0020A_.wvu.FilterData" localSheetId="1" hidden="1">'ΠΕΠ 2021-2027'!$A$6:$L$25</definedName>
    <definedName name="Z_83791A92_39D1_49E1_A650_4E9FF7E59E04_.wvu.FilterData" localSheetId="1" hidden="1">'ΠΕΠ 2021-2027'!$A$6:$L$25</definedName>
    <definedName name="Z_839C37F2_3979_45AC_90F7_9BE6D2E24697_.wvu.FilterData" localSheetId="1" hidden="1">'ΠΕΠ 2021-2027'!$A$6:$L$25</definedName>
    <definedName name="Z_83B187D0_F809_4016_A6E5_1E7DCE1B924A_.wvu.FilterData" localSheetId="1" hidden="1">'ΠΕΠ 2021-2027'!$A$6:$L$25</definedName>
    <definedName name="Z_83ED34C0_CD0B_46A6_9679_D3CAB82B30D4_.wvu.FilterData" localSheetId="1" hidden="1">'ΠΕΠ 2021-2027'!$A$6:$L$25</definedName>
    <definedName name="Z_8434F2C8_1A18_4B78_A4AC_399FE37C1F6F_.wvu.FilterData" localSheetId="1" hidden="1">'ΠΕΠ 2021-2027'!$A$6:$L$25</definedName>
    <definedName name="Z_8449E9F1_EFBE_4385_A10D_8A2A8D11821C_.wvu.FilterData" localSheetId="1" hidden="1">'ΠΕΠ 2021-2027'!$A$6:$L$195</definedName>
    <definedName name="Z_845214B8_ADF0_40B3_A0AA_14F9E7F40511_.wvu.FilterData" localSheetId="1" hidden="1">'ΠΕΠ 2021-2027'!$A$6:$L$25</definedName>
    <definedName name="Z_8455B90D_04B9_4C12_B75D_21065CE06B07_.wvu.FilterData" localSheetId="1" hidden="1">'ΠΕΠ 2021-2027'!$A$6:$L$25</definedName>
    <definedName name="Z_848C2ECE_B693_4E86_AA86_1C77765C5681_.wvu.FilterData" localSheetId="1" hidden="1">'ΠΕΠ 2021-2027'!$A$6:$L$25</definedName>
    <definedName name="Z_84924417_9DBA_47D0_9DE1_693CEDD44E3E_.wvu.FilterData" localSheetId="1" hidden="1">'ΠΕΠ 2021-2027'!$A$6:$L$25</definedName>
    <definedName name="Z_84DA0679_528A_467E_91CA_080549DB99A6_.wvu.FilterData" localSheetId="1" hidden="1">'ΠΕΠ 2021-2027'!$A$6:$L$25</definedName>
    <definedName name="Z_85125AFB_F11B_40E2_B2BE_F54E182F1913_.wvu.FilterData" localSheetId="1" hidden="1">'ΠΕΠ 2021-2027'!$A$6:$L$25</definedName>
    <definedName name="Z_85B9517C_E062_4FCA_AAC8_06D9C09A6007_.wvu.FilterData" localSheetId="1" hidden="1">'ΠΕΠ 2021-2027'!$A$6:$L$25</definedName>
    <definedName name="Z_862FDB10_D918_4D40_A029_66FE18ABF97D_.wvu.FilterData" localSheetId="1" hidden="1">'ΠΕΠ 2021-2027'!$A$6:$L$25</definedName>
    <definedName name="Z_8632E5E4_7ECF_4A73_9741_CBCF1CE66D6B_.wvu.FilterData" localSheetId="1" hidden="1">'ΠΕΠ 2021-2027'!$A$6:$L$25</definedName>
    <definedName name="Z_864298CA_8332_4E49_8F0C_0FA91E9B5ABF_.wvu.FilterData" localSheetId="1" hidden="1">'ΠΕΠ 2021-2027'!$A$6:$L$25</definedName>
    <definedName name="Z_86DC803D_AD00_4377_B188_374910CE8B11_.wvu.FilterData" localSheetId="1" hidden="1">'ΠΕΠ 2021-2027'!$A$6:$L$25</definedName>
    <definedName name="Z_86EF96BE_95D5_43DD_8397_CA36F2231B5C_.wvu.FilterData" localSheetId="1" hidden="1">'ΠΕΠ 2021-2027'!$A$6:$L$195</definedName>
    <definedName name="Z_86EF96BE_95D5_43DD_8397_CA36F2231B5C_.wvu.PrintArea" localSheetId="1" hidden="1">'ΠΕΠ 2021-2027'!$A$8:$L$194</definedName>
    <definedName name="Z_86EF96BE_95D5_43DD_8397_CA36F2231B5C_.wvu.PrintTitles" localSheetId="1" hidden="1">'ΠΕΠ 2021-2027'!$1:$6</definedName>
    <definedName name="Z_86FB8773_76D1_4874_B1CE_3F7130F7F84D_.wvu.FilterData" localSheetId="1" hidden="1">'ΠΕΠ 2021-2027'!$A$6:$L$25</definedName>
    <definedName name="Z_8759BFB5_504C_4B4D_BBF5_3A27F080EF79_.wvu.FilterData" localSheetId="1" hidden="1">'ΠΕΠ 2021-2027'!$A$6:$L$195</definedName>
    <definedName name="Z_878A1591_812C_4B5D_8296_B5CBBC424562_.wvu.FilterData" localSheetId="1" hidden="1">'ΠΕΠ 2021-2027'!$A$6:$L$25</definedName>
    <definedName name="Z_87AA6898_8E58_460B_99B8_12DF7F50A4BF_.wvu.FilterData" localSheetId="1" hidden="1">'ΠΕΠ 2021-2027'!$A$6:$L$25</definedName>
    <definedName name="Z_87DE03D5_72FC_4005_B89E_622D46C9F7E1_.wvu.FilterData" localSheetId="1" hidden="1">'ΠΕΠ 2021-2027'!$A$6:$L$25</definedName>
    <definedName name="Z_88012604_9EC5_4913_A751_94F4BD66875A_.wvu.FilterData" localSheetId="1" hidden="1">'ΠΕΠ 2021-2027'!$A$6:$L$25</definedName>
    <definedName name="Z_8808BBCD_E8E9_4A47_BEC4_C1A3A20F49D8_.wvu.FilterData" localSheetId="1" hidden="1">'ΠΕΠ 2021-2027'!$A$6:$L$25</definedName>
    <definedName name="Z_880DB824_E475_45E6_A891_9BF4D8F9A1BC_.wvu.FilterData" localSheetId="1" hidden="1">'ΠΕΠ 2021-2027'!$A$6:$L$25</definedName>
    <definedName name="Z_888110CB_6E65_45E9_B2D7_F67BEA9F55C0_.wvu.FilterData" localSheetId="1" hidden="1">'ΠΕΠ 2021-2027'!$A$6:$L$25</definedName>
    <definedName name="Z_8888BB00_6592_487C_A641_74F1686BE37E_.wvu.FilterData" localSheetId="1" hidden="1">'ΠΕΠ 2021-2027'!$A$6:$L$25</definedName>
    <definedName name="Z_888C2B36_B91B_4D43_8CDE_AFFAC3973098_.wvu.FilterData" localSheetId="1" hidden="1">'ΠΕΠ 2021-2027'!$A$6:$L$25</definedName>
    <definedName name="Z_88FD3374_A751_4935_B9D4_8D573DA80AFD_.wvu.FilterData" localSheetId="1" hidden="1">'ΠΕΠ 2021-2027'!$A$6:$L$25</definedName>
    <definedName name="Z_891FF5D0_EEDD_4CCD_846B_D6C180AE6481_.wvu.FilterData" localSheetId="1" hidden="1">'ΠΕΠ 2021-2027'!$A$6:$L$195</definedName>
    <definedName name="Z_89467B2C_5B6B_49E6_8AA3_9FFA3FE0D93A_.wvu.FilterData" localSheetId="1" hidden="1">'ΠΕΠ 2021-2027'!$A$6:$L$25</definedName>
    <definedName name="Z_8965613B_777A_4BF5_B403_19D78BD12A0F_.wvu.FilterData" localSheetId="1" hidden="1">'ΠΕΠ 2021-2027'!$A$6:$L$25</definedName>
    <definedName name="Z_89973CA2_E92B_45B8_8B8C_F9C67F393C70_.wvu.FilterData" localSheetId="1" hidden="1">'ΠΕΠ 2021-2027'!$A$6:$L$195</definedName>
    <definedName name="Z_8A1A6948_7FA1_43F9_8745_BFDAF9A28BBC_.wvu.FilterData" localSheetId="1" hidden="1">'ΠΕΠ 2021-2027'!$A$6:$L$195</definedName>
    <definedName name="Z_8A237CA9_8334_47A5_8F88_2623D4A91ADF_.wvu.FilterData" localSheetId="1" hidden="1">'ΠΕΠ 2021-2027'!$A$6:$L$195</definedName>
    <definedName name="Z_8A2D9BDF_1BDE_45E4_AD5C_71A11BDB25CB_.wvu.FilterData" localSheetId="1" hidden="1">'ΠΕΠ 2021-2027'!$A$6:$L$25</definedName>
    <definedName name="Z_8A69D556_CC7F_4FE7_BD41_E42B2B432EA9_.wvu.FilterData" localSheetId="1" hidden="1">'ΠΕΠ 2021-2027'!$A$6:$L$25</definedName>
    <definedName name="Z_8A97F97D_B88B_434F_AEC1_A54FE5A03619_.wvu.FilterData" localSheetId="1" hidden="1">'ΠΕΠ 2021-2027'!$A$6:$L$25</definedName>
    <definedName name="Z_8ABC5AB8_E67C_4C51_A23F_4AE2DC2F5846_.wvu.FilterData" localSheetId="1" hidden="1">'ΠΕΠ 2021-2027'!$A$6:$L$25</definedName>
    <definedName name="Z_8ADFA7FA_17D8_4BBB_A720_5E18685D890B_.wvu.FilterData" localSheetId="1" hidden="1">'ΠΕΠ 2021-2027'!$A$6:$L$25</definedName>
    <definedName name="Z_8AE3A264_BDF2_43E2_BEEA_01B26EACBC7E_.wvu.FilterData" localSheetId="1" hidden="1">'ΠΕΠ 2021-2027'!$A$6:$L$25</definedName>
    <definedName name="Z_8AE80666_1BA8_4009_94B8_59656B252A02_.wvu.FilterData" localSheetId="1" hidden="1">'ΠΕΠ 2021-2027'!$A$6:$L$195</definedName>
    <definedName name="Z_8AF98904_C53E_47F2_9A72_29F744C178D0_.wvu.FilterData" localSheetId="1" hidden="1">'ΠΕΠ 2021-2027'!$A$6:$L$25</definedName>
    <definedName name="Z_8B395F86_A95A_404B_902F_7C54331C3EDA_.wvu.FilterData" localSheetId="1" hidden="1">'ΠΕΠ 2021-2027'!$A$6:$L$25</definedName>
    <definedName name="Z_8B685A25_FB09_46A1_89DE_856820EB193F_.wvu.FilterData" localSheetId="1" hidden="1">'ΠΕΠ 2021-2027'!$A$6:$L$25</definedName>
    <definedName name="Z_8B685A25_FB09_46A1_89DE_856820EB193F_.wvu.PrintArea" localSheetId="1" hidden="1">'ΠΕΠ 2021-2027'!$A$8:$L$194</definedName>
    <definedName name="Z_8B685A25_FB09_46A1_89DE_856820EB193F_.wvu.PrintTitles" localSheetId="1" hidden="1">'ΠΕΠ 2021-2027'!$1:$6</definedName>
    <definedName name="Z_8B7B9A40_BB58_4E4D_BD19_156D1F24064A_.wvu.FilterData" localSheetId="1" hidden="1">'ΠΕΠ 2021-2027'!$A$6:$L$25</definedName>
    <definedName name="Z_8B865D49_B3F2_42B9_B315_CC220081EAFC_.wvu.FilterData" localSheetId="1" hidden="1">'ΠΕΠ 2021-2027'!$A$6:$L$25</definedName>
    <definedName name="Z_8B9B6559_7A3A_4240_9BC3_D01D9E499C73_.wvu.FilterData" localSheetId="1" hidden="1">'ΠΕΠ 2021-2027'!$A$6:$L$25</definedName>
    <definedName name="Z_8BB1096E_00A5_42B9_97A8_E28A9DB2625B_.wvu.FilterData" localSheetId="1" hidden="1">'ΠΕΠ 2021-2027'!$A$6:$L$25</definedName>
    <definedName name="Z_8BB2CD44_4C25_43AB_B858_5F5C877CB9D8_.wvu.FilterData" localSheetId="1" hidden="1">'ΠΕΠ 2021-2027'!$A$6:$L$25</definedName>
    <definedName name="Z_8BC7A7AF_7D1A_44AB_8C7F_E42EE9376220_.wvu.FilterData" localSheetId="1" hidden="1">'ΠΕΠ 2021-2027'!$A$6:$L$195</definedName>
    <definedName name="Z_8BDF7EE0_038D_46F8_B4C4_1082AB13CBCD_.wvu.FilterData" localSheetId="1" hidden="1">'ΠΕΠ 2021-2027'!$A$6:$L$195</definedName>
    <definedName name="Z_8BFC7E76_84B9_461D_BBF4_F65A5B2A7D8A_.wvu.FilterData" localSheetId="1" hidden="1">'ΠΕΠ 2021-2027'!$A$6:$L$25</definedName>
    <definedName name="Z_8C2EBAA0_543A_4BE1_9936_BB8DB0EB866B_.wvu.FilterData" localSheetId="1" hidden="1">'ΠΕΠ 2021-2027'!$A$6:$L$195</definedName>
    <definedName name="Z_8C3DFA56_6647_48DB_979D_484999E3D38A_.wvu.FilterData" localSheetId="1" hidden="1">'ΠΕΠ 2021-2027'!$A$6:$L$25</definedName>
    <definedName name="Z_8C85B6FC_5596_4A02_AD11_700C5D5E2E39_.wvu.FilterData" localSheetId="1" hidden="1">'ΠΕΠ 2021-2027'!$A$6:$L$25</definedName>
    <definedName name="Z_8CF1BC62_23D2_42E2_A139_96326AABED49_.wvu.FilterData" localSheetId="1" hidden="1">'ΠΕΠ 2021-2027'!$A$6:$L$25</definedName>
    <definedName name="Z_8D47451C_3ADA_4CA7_9AA3_54585995EE47_.wvu.FilterData" localSheetId="1" hidden="1">'ΠΕΠ 2021-2027'!$A$6:$L$25</definedName>
    <definedName name="Z_8D552C55_8472_4CD5_B142_AED23CF8E394_.wvu.FilterData" localSheetId="1" hidden="1">'ΠΕΠ 2021-2027'!$A$6:$L$25</definedName>
    <definedName name="Z_8DA64423_B107_46AA_8D33_E189CEE85902_.wvu.FilterData" localSheetId="1" hidden="1">'ΠΕΠ 2021-2027'!$A$6:$L$25</definedName>
    <definedName name="Z_8E0307FE_82F1_494A_B03D_C2605D3BDB67_.wvu.FilterData" localSheetId="1" hidden="1">'ΠΕΠ 2021-2027'!$A$6:$L$25</definedName>
    <definedName name="Z_8E400D63_DFF4_4BB1_9F0E_7E0D3B1B440C_.wvu.FilterData" localSheetId="1" hidden="1">'ΠΕΠ 2021-2027'!$A$6:$L$195</definedName>
    <definedName name="Z_8E4445C2_E156_4443_9349_D9EC14EDD386_.wvu.FilterData" localSheetId="1" hidden="1">'ΠΕΠ 2021-2027'!$A$6:$L$25</definedName>
    <definedName name="Z_8E63B9D0_4B4D_435C_BF27_BC03062A1599_.wvu.FilterData" localSheetId="1" hidden="1">'ΠΕΠ 2021-2027'!$A$6:$L$25</definedName>
    <definedName name="Z_8E764B68_E4C9_47FE_BFB2_3968DED41ACE_.wvu.FilterData" localSheetId="1" hidden="1">'ΠΕΠ 2021-2027'!$A$6:$L$195</definedName>
    <definedName name="Z_8E84DA63_02A4_49AB_B6B1_9B4F431F1F6F_.wvu.FilterData" localSheetId="1" hidden="1">'ΠΕΠ 2021-2027'!$A$6:$L$195</definedName>
    <definedName name="Z_8EBC794D_1949_4627_B230_F9CE014A27AD_.wvu.FilterData" localSheetId="1" hidden="1">'ΠΕΠ 2021-2027'!$A$6:$L$195</definedName>
    <definedName name="Z_8ECB2795_67C9_4B32_B1A2_4C357539C0C0_.wvu.FilterData" localSheetId="1" hidden="1">'ΠΕΠ 2021-2027'!$A$6:$L$25</definedName>
    <definedName name="Z_8F27F3B8_34DC_41FE_86B6_102282A7162A_.wvu.FilterData" localSheetId="1" hidden="1">'ΠΕΠ 2021-2027'!$A$6:$L$25</definedName>
    <definedName name="Z_8F47526F_A7B1_421E_A146_7076FBBAA23C_.wvu.FilterData" localSheetId="1" hidden="1">'ΠΕΠ 2021-2027'!$A$6:$L$25</definedName>
    <definedName name="Z_8F6F9C37_668F_43C4_9F54_716DE1129842_.wvu.FilterData" localSheetId="1" hidden="1">'ΠΕΠ 2021-2027'!$A$6:$L$195</definedName>
    <definedName name="Z_8F6F9C37_668F_43C4_9F54_716DE1129842_.wvu.PrintArea" localSheetId="1" hidden="1">'ΠΕΠ 2021-2027'!$A$8:$L$194</definedName>
    <definedName name="Z_8F6F9C37_668F_43C4_9F54_716DE1129842_.wvu.PrintTitles" localSheetId="1" hidden="1">'ΠΕΠ 2021-2027'!$1:$6</definedName>
    <definedName name="Z_8F78EC6F_4AE8_4079_9F56_BE96CB107CDC_.wvu.FilterData" localSheetId="1" hidden="1">'ΠΕΠ 2021-2027'!$A$6:$L$25</definedName>
    <definedName name="Z_8F874992_974A_4BEF_A10B_292CF7756E1B_.wvu.FilterData" localSheetId="1" hidden="1">'ΠΕΠ 2021-2027'!$A$6:$L$25</definedName>
    <definedName name="Z_8F95FCF8_60BB_48A5_975F_40B37F5535F2_.wvu.FilterData" localSheetId="1" hidden="1">'ΠΕΠ 2021-2027'!$A$6:$L$25</definedName>
    <definedName name="Z_8F9B2A23_1801_4A95_928F_BEF056569D28_.wvu.FilterData" localSheetId="1" hidden="1">'ΠΕΠ 2021-2027'!$A$6:$L$25</definedName>
    <definedName name="Z_8FA5FE2C_8CFF_4BE1_89A1_9C26E27F3E9F_.wvu.FilterData" localSheetId="1" hidden="1">'ΠΕΠ 2021-2027'!$A$6:$L$25</definedName>
    <definedName name="Z_8FB8C6BB_A632_4F9C_83CD_329E7DA8709F_.wvu.FilterData" localSheetId="1" hidden="1">'ΠΕΠ 2021-2027'!$A$6:$L$25</definedName>
    <definedName name="Z_8FD46F0C_6171_4DE6_817E_D63DCBE7AA5F_.wvu.FilterData" localSheetId="1" hidden="1">'ΠΕΠ 2021-2027'!$A$6:$L$25</definedName>
    <definedName name="Z_9000E893_DDF5_46A6_A52E_9C7E0DCC4EA1_.wvu.FilterData" localSheetId="1" hidden="1">'ΠΕΠ 2021-2027'!$A$6:$L$25</definedName>
    <definedName name="Z_901D5DDB_0253_444F_B446_552886C7ED14_.wvu.FilterData" localSheetId="1" hidden="1">'ΠΕΠ 2021-2027'!$A$6:$L$25</definedName>
    <definedName name="Z_901DC1F2_1D38_4983_AAA0_64172ACE7133_.wvu.FilterData" localSheetId="1" hidden="1">'ΠΕΠ 2021-2027'!$A$6:$L$195</definedName>
    <definedName name="Z_9067D3C9_9AFA_4D46_881A_CDD935AB326D_.wvu.FilterData" localSheetId="1" hidden="1">'ΠΕΠ 2021-2027'!$A$6:$L$25</definedName>
    <definedName name="Z_90BA6989_3E49_4C2D_9ED1_4F41AFA066C7_.wvu.FilterData" localSheetId="1" hidden="1">'ΠΕΠ 2021-2027'!$A$6:$L$25</definedName>
    <definedName name="Z_90CBF987_1A9D_466C_8E96_69D3182360F6_.wvu.FilterData" localSheetId="1" hidden="1">'ΠΕΠ 2021-2027'!$A$6:$L$25</definedName>
    <definedName name="Z_90D1D7E7_8E22_42B0_876D_A990AE4F2DA7_.wvu.FilterData" localSheetId="1" hidden="1">'ΠΕΠ 2021-2027'!$A$6:$L$25</definedName>
    <definedName name="Z_9110BC63_3364_4737_BEF3_3BD860A907BF_.wvu.FilterData" localSheetId="1" hidden="1">'ΠΕΠ 2021-2027'!$A$6:$L$25</definedName>
    <definedName name="Z_91131A59_C92B_409A_8DEA_D893C8383D92_.wvu.FilterData" localSheetId="1" hidden="1">'ΠΕΠ 2021-2027'!$A$6:$L$25</definedName>
    <definedName name="Z_913B646F_9B38_4A13_A7CB_223D6FAFCB49_.wvu.FilterData" localSheetId="1" hidden="1">'ΠΕΠ 2021-2027'!$A$6:$L$25</definedName>
    <definedName name="Z_915B2905_81B6_41E5_A4E1_4A21892475EC_.wvu.FilterData" localSheetId="1" hidden="1">'ΠΕΠ 2021-2027'!$A$6:$L$195</definedName>
    <definedName name="Z_91A295A2_41C9_4F74_9ED8_48A2A8AFBB57_.wvu.FilterData" localSheetId="1" hidden="1">'ΠΕΠ 2021-2027'!$A$6:$L$25</definedName>
    <definedName name="Z_91C8DD24_3B9A_403E_9E2F_7311B2613AD8_.wvu.FilterData" localSheetId="1" hidden="1">'ΠΕΠ 2021-2027'!$A$6:$L$25</definedName>
    <definedName name="Z_9249C59E_F44E_4FE7_980F_F30FCA638479_.wvu.FilterData" localSheetId="1" hidden="1">'ΠΕΠ 2021-2027'!$A$6:$L$25</definedName>
    <definedName name="Z_9255FE9A_475D_41C6_96BF_3327E32A9E21_.wvu.FilterData" localSheetId="1" hidden="1">'ΠΕΠ 2021-2027'!$A$6:$L$25</definedName>
    <definedName name="Z_9256C4B4_FC66_4B7E_A7A1_13FF633BE60B_.wvu.FilterData" localSheetId="1" hidden="1">'ΠΕΠ 2021-2027'!$A$6:$L$25</definedName>
    <definedName name="Z_9295CE03_1612_475A_8B82_83A5FFD5F21F_.wvu.FilterData" localSheetId="1" hidden="1">'ΠΕΠ 2021-2027'!$A$6:$L$25</definedName>
    <definedName name="Z_92AE5C85_7EE1_4A1A_A1E0_2E8CF768BDD8_.wvu.FilterData" localSheetId="1" hidden="1">'ΠΕΠ 2021-2027'!$A$6:$L$25</definedName>
    <definedName name="Z_92D6CD11_D08B_40BA_82F5_783DD126D62E_.wvu.FilterData" localSheetId="1" hidden="1">'ΠΕΠ 2021-2027'!$A$6:$L$25</definedName>
    <definedName name="Z_9302DAF3_8572_4F45_A6AA_34EAC134CD0E_.wvu.FilterData" localSheetId="1" hidden="1">'ΠΕΠ 2021-2027'!$A$6:$L$25</definedName>
    <definedName name="Z_931A5F52_29D2_40D8_96E8_09DF6F1C97F8_.wvu.FilterData" localSheetId="1" hidden="1">'ΠΕΠ 2021-2027'!$A$6:$L$25</definedName>
    <definedName name="Z_935436AD_5BB4_40DF_B15C_C708EBDC7BA9_.wvu.FilterData" localSheetId="1" hidden="1">'ΠΕΠ 2021-2027'!$A$6:$L$195</definedName>
    <definedName name="Z_93867672_431C_418B_8162_C45D28A49412_.wvu.FilterData" localSheetId="1" hidden="1">'ΠΕΠ 2021-2027'!$A$6:$L$25</definedName>
    <definedName name="Z_93F059F4_7725_48EB_8E17_E42DDFF7A2DD_.wvu.FilterData" localSheetId="1" hidden="1">'ΠΕΠ 2021-2027'!$A$6:$L$25</definedName>
    <definedName name="Z_93F4D348_AAF5_4D6A_9597_35B6E3CC8EA1_.wvu.FilterData" localSheetId="1" hidden="1">'ΠΕΠ 2021-2027'!$A$6:$L$25</definedName>
    <definedName name="Z_9404BE32_7ED4_4BB5_854E_60DF71599822_.wvu.FilterData" localSheetId="1" hidden="1">'ΠΕΠ 2021-2027'!$A$6:$L$25</definedName>
    <definedName name="Z_941F6DD5_90FF_49A0_AA71_AD6FA289543F_.wvu.FilterData" localSheetId="1" hidden="1">'ΠΕΠ 2021-2027'!$A$6:$L$25</definedName>
    <definedName name="Z_9440AFBE_9BDD_4B96_A146_B665DDDD345D_.wvu.FilterData" localSheetId="1" hidden="1">'ΠΕΠ 2021-2027'!$A$6:$L$25</definedName>
    <definedName name="Z_944EAD9B_EBC3_4F21_B0A9_E17E4771DBA6_.wvu.FilterData" localSheetId="1" hidden="1">'ΠΕΠ 2021-2027'!$A$6:$L$25</definedName>
    <definedName name="Z_9451EC6B_6784_40CA_B28E_BA5EB4A05962_.wvu.FilterData" localSheetId="1" hidden="1">'ΠΕΠ 2021-2027'!$A$6:$L$25</definedName>
    <definedName name="Z_9480E6CF_3AF9_42D7_951C_B483B129825F_.wvu.FilterData" localSheetId="1" hidden="1">'ΠΕΠ 2021-2027'!$A$6:$L$25</definedName>
    <definedName name="Z_94996EC1_1220_43B9_ADF8_BDC8995BF1AF_.wvu.FilterData" localSheetId="1" hidden="1">'ΠΕΠ 2021-2027'!$A$6:$L$195</definedName>
    <definedName name="Z_955A9AA5_99FF_44B4_9205_0904398310B2_.wvu.FilterData" localSheetId="1" hidden="1">'ΠΕΠ 2021-2027'!$A$6:$L$25</definedName>
    <definedName name="Z_9563B1B5_8525_4E7D_8196_CB684AC68997_.wvu.FilterData" localSheetId="1" hidden="1">'ΠΕΠ 2021-2027'!$A$6:$L$25</definedName>
    <definedName name="Z_95723E90_5060_4612_B571_1BB01C76E6B2_.wvu.FilterData" localSheetId="1" hidden="1">'ΠΕΠ 2021-2027'!$A$6:$L$25</definedName>
    <definedName name="Z_95F1364E_DB72_439B_B3C1_F699EDED0AE9_.wvu.FilterData" localSheetId="1" hidden="1">'ΠΕΠ 2021-2027'!$A$6:$L$25</definedName>
    <definedName name="Z_95F30C01_C62D_421D_A22C_BE441260F37C_.wvu.FilterData" localSheetId="1" hidden="1">'ΠΕΠ 2021-2027'!$A$6:$L$25</definedName>
    <definedName name="Z_95FEDA35_B7A6_48A8_BE03_CDEF2E87503A_.wvu.FilterData" localSheetId="1" hidden="1">'ΠΕΠ 2021-2027'!$A$6:$L$25</definedName>
    <definedName name="Z_965706B4_83C8_4851_B934_7E9216F66E80_.wvu.FilterData" localSheetId="1" hidden="1">'ΠΕΠ 2021-2027'!$A$6:$L$25</definedName>
    <definedName name="Z_9683AC73_5EFD_4241_A54F_06DDB1FD26A7_.wvu.FilterData" localSheetId="1" hidden="1">'ΠΕΠ 2021-2027'!$A$6:$L$25</definedName>
    <definedName name="Z_9688DB99_CEAE_4B78_880B_79F51856F1B3_.wvu.FilterData" localSheetId="1" hidden="1">'ΠΕΠ 2021-2027'!$A$6:$L$25</definedName>
    <definedName name="Z_968A0C3A_9D09_48A0_854F_0A2A1FC16543_.wvu.FilterData" localSheetId="1" hidden="1">'ΠΕΠ 2021-2027'!$A$6:$L$25</definedName>
    <definedName name="Z_969BFAD3_8C9F_40B5_83BA_456F2CB0EF37_.wvu.FilterData" localSheetId="1" hidden="1">'ΠΕΠ 2021-2027'!$A$6:$L$195</definedName>
    <definedName name="Z_969D7909_1D50_46CB_9893_FB9D441AF585_.wvu.FilterData" localSheetId="1" hidden="1">'ΠΕΠ 2021-2027'!$A$6:$L$25</definedName>
    <definedName name="Z_970F56C0_8414_4E30_B18E_8120B32C3E40_.wvu.FilterData" localSheetId="1" hidden="1">'ΠΕΠ 2021-2027'!$A$6:$L$25</definedName>
    <definedName name="Z_9719DD90_B0A2_4AEA_B60B_217DB441B49B_.wvu.FilterData" localSheetId="1" hidden="1">'ΠΕΠ 2021-2027'!$A$6:$L$195</definedName>
    <definedName name="Z_971B616B_FC81_4BD6_B8FE_C6F42E9458B2_.wvu.FilterData" localSheetId="1" hidden="1">'ΠΕΠ 2021-2027'!$A$6:$L$25</definedName>
    <definedName name="Z_972C3DA9_DFC2_4007_A98D_AC19D7D0DEEA_.wvu.FilterData" localSheetId="1" hidden="1">'ΠΕΠ 2021-2027'!$A$6:$L$25</definedName>
    <definedName name="Z_976FB61D_B80D_43A5_8EDD_9888D3EB9C07_.wvu.FilterData" localSheetId="1" hidden="1">'ΠΕΠ 2021-2027'!$A$6:$L$25</definedName>
    <definedName name="Z_97F76432_0D2B_4751_A61E_3B83D641F895_.wvu.FilterData" localSheetId="1" hidden="1">'ΠΕΠ 2021-2027'!$A$6:$L$25</definedName>
    <definedName name="Z_980702B6_42CB_49FE_A0E6_14F819DCD858_.wvu.FilterData" localSheetId="1" hidden="1">'ΠΕΠ 2021-2027'!$A$6:$L$25</definedName>
    <definedName name="Z_981569EB_5405_40A8_A540_27DD9FA11FB7_.wvu.FilterData" localSheetId="1" hidden="1">'ΠΕΠ 2021-2027'!$A$6:$L$25</definedName>
    <definedName name="Z_982E226A_4C38_4110_9B96_FBFA080EEB72_.wvu.FilterData" localSheetId="1" hidden="1">'ΠΕΠ 2021-2027'!$A$6:$L$25</definedName>
    <definedName name="Z_982E226A_4C38_4110_9B96_FBFA080EEB72_.wvu.PrintArea" localSheetId="1" hidden="1">'ΠΕΠ 2021-2027'!$A$8:$L$194</definedName>
    <definedName name="Z_982E226A_4C38_4110_9B96_FBFA080EEB72_.wvu.PrintTitles" localSheetId="1" hidden="1">'ΠΕΠ 2021-2027'!$1:$6</definedName>
    <definedName name="Z_985EE997_3301_470B_A816_2B19BE4C9FC1_.wvu.FilterData" localSheetId="1" hidden="1">'ΠΕΠ 2021-2027'!$A$6:$L$25</definedName>
    <definedName name="Z_988568B7_1451_4165_BA71_AE5012F0F00A_.wvu.FilterData" localSheetId="1" hidden="1">'ΠΕΠ 2021-2027'!$A$6:$L$25</definedName>
    <definedName name="Z_98CF7F57_BCF9_43CD_AA51_8BB26072EA9B_.wvu.FilterData" localSheetId="1" hidden="1">'ΠΕΠ 2021-2027'!$A$6:$L$25</definedName>
    <definedName name="Z_991B63CD_563C_4052_8BE0_26C0024A5069_.wvu.FilterData" localSheetId="1" hidden="1">'ΠΕΠ 2021-2027'!$A$6:$L$25</definedName>
    <definedName name="Z_994B8EAB_1C46_449A_8C50_E136E97369CE_.wvu.FilterData" localSheetId="1" hidden="1">'ΠΕΠ 2021-2027'!$A$6:$L$25</definedName>
    <definedName name="Z_99AA3A90_7819_4704_B50B_6F77183E5F7E_.wvu.FilterData" localSheetId="1" hidden="1">'ΠΕΠ 2021-2027'!$A$6:$L$25</definedName>
    <definedName name="Z_99E5B5D9_428F_4BE0_BE49_14517CBAD640_.wvu.FilterData" localSheetId="1" hidden="1">'ΠΕΠ 2021-2027'!$A$6:$L$25</definedName>
    <definedName name="Z_99EBDDC7_A4F1_49F0_A8E0_0ED21FF3661E_.wvu.FilterData" localSheetId="1" hidden="1">'ΠΕΠ 2021-2027'!$A$6:$L$25</definedName>
    <definedName name="Z_99FF1CFF_AE64_4BDF_8081_47E69F5CE4AD_.wvu.FilterData" localSheetId="1" hidden="1">'ΠΕΠ 2021-2027'!$A$6:$L$25</definedName>
    <definedName name="Z_9A118C6A_D2FB_4A87_ACD7_A77F4B7A4A1A_.wvu.FilterData" localSheetId="1" hidden="1">'ΠΕΠ 2021-2027'!$A$6:$L$25</definedName>
    <definedName name="Z_9A22687E_586D_472C_AC70_06A4011E23F6_.wvu.FilterData" localSheetId="1" hidden="1">'ΠΕΠ 2021-2027'!$A$6:$L$195</definedName>
    <definedName name="Z_9A6E183B_F856_403F_B23C_60763D3E4A30_.wvu.FilterData" localSheetId="1" hidden="1">'ΠΕΠ 2021-2027'!$A$6:$L$195</definedName>
    <definedName name="Z_9A787CCA_57B1_4B77_A22C_F86F74B33161_.wvu.FilterData" localSheetId="1" hidden="1">'ΠΕΠ 2021-2027'!$A$6:$L$195</definedName>
    <definedName name="Z_9AB8D88E_5C11_4586_8095_1ED3ACD81EBC_.wvu.FilterData" localSheetId="1" hidden="1">'ΠΕΠ 2021-2027'!$A$6:$L$25</definedName>
    <definedName name="Z_9AC4FC17_63B5_40E4_A041_A64B025079BE_.wvu.FilterData" localSheetId="1" hidden="1">'ΠΕΠ 2021-2027'!$A$6:$L$25</definedName>
    <definedName name="Z_9B31D9D8_96AC_4F53_916E_26765771FE4D_.wvu.FilterData" localSheetId="1" hidden="1">'ΠΕΠ 2021-2027'!$A$6:$L$25</definedName>
    <definedName name="Z_9B72BD7C_5600_4E16_98CF_D4E0B3F96549_.wvu.FilterData" localSheetId="1" hidden="1">'ΠΕΠ 2021-2027'!$A$6:$L$25</definedName>
    <definedName name="Z_9B848DF3_7F1F_48D5_961D_7C52460D79D7_.wvu.FilterData" localSheetId="1" hidden="1">'ΠΕΠ 2021-2027'!$A$6:$L$25</definedName>
    <definedName name="Z_9B92EF39_8949_4190_AB3A_5147B66451C3_.wvu.FilterData" localSheetId="1" hidden="1">'ΠΕΠ 2021-2027'!$A$6:$L$195</definedName>
    <definedName name="Z_9BD70407_A2A4_416A_A7FA_1739A555947A_.wvu.FilterData" localSheetId="1" hidden="1">'ΠΕΠ 2021-2027'!$A$6:$L$25</definedName>
    <definedName name="Z_9C19419C_2EA5_4FAF_BABF_41873B5A3896_.wvu.FilterData" localSheetId="1" hidden="1">'ΠΕΠ 2021-2027'!$A$6:$L$25</definedName>
    <definedName name="Z_9C1A9330_E165_458C_B705_045235D154F4_.wvu.FilterData" localSheetId="1" hidden="1">'ΠΕΠ 2021-2027'!$A$6:$L$195</definedName>
    <definedName name="Z_9CAF5FC8_9681_4E93_B243_7D0AE433D54C_.wvu.FilterData" localSheetId="1" hidden="1">'ΠΕΠ 2021-2027'!$A$6:$L$25</definedName>
    <definedName name="Z_9CBA9D6C_137C_452A_9CA3_ECD97B3A4243_.wvu.FilterData" localSheetId="1" hidden="1">'ΠΕΠ 2021-2027'!$A$6:$L$195</definedName>
    <definedName name="Z_9CD3DDCB_EEB3_412C_BDF4_A8F1C44F434A_.wvu.FilterData" localSheetId="1" hidden="1">'ΠΕΠ 2021-2027'!$A$6:$L$25</definedName>
    <definedName name="Z_9CE939B3_F968_4A12_9DC1_1798C24A7542_.wvu.FilterData" localSheetId="1" hidden="1">'ΠΕΠ 2021-2027'!$A$6:$L$195</definedName>
    <definedName name="Z_9CF39AA0_0F32_493D_AF94_B3FEBF229545_.wvu.FilterData" localSheetId="1" hidden="1">'ΠΕΠ 2021-2027'!$A$6:$L$195</definedName>
    <definedName name="Z_9CFC7904_A5DC_4F87_997E_2EA882099937_.wvu.FilterData" localSheetId="1" hidden="1">'ΠΕΠ 2021-2027'!$A$6:$L$25</definedName>
    <definedName name="Z_9D157802_E060_42FD_B0D5_CF8BB8BA36DD_.wvu.FilterData" localSheetId="1" hidden="1">'ΠΕΠ 2021-2027'!$A$6:$L$25</definedName>
    <definedName name="Z_9D68706E_8B78_48AA_B092_496F4D97A8DB_.wvu.FilterData" localSheetId="1" hidden="1">'ΠΕΠ 2021-2027'!$A$6:$L$195</definedName>
    <definedName name="Z_9DAA5EA5_719F_4272_A1C0_247EA5C8F611_.wvu.FilterData" localSheetId="1" hidden="1">'ΠΕΠ 2021-2027'!$A$6:$L$25</definedName>
    <definedName name="Z_9DCE3518_EC88_4944_A401_83D15CC18364_.wvu.FilterData" localSheetId="1" hidden="1">'ΠΕΠ 2021-2027'!$A$6:$L$25</definedName>
    <definedName name="Z_9E5B2392_CBC4_4AC8_A15D_908DA4E75F25_.wvu.FilterData" localSheetId="1" hidden="1">'ΠΕΠ 2021-2027'!$A$6:$L$25</definedName>
    <definedName name="Z_9E817E0E_38DA_48E5_9208_6D82D76EB074_.wvu.FilterData" localSheetId="1" hidden="1">'ΠΕΠ 2021-2027'!$A$6:$L$25</definedName>
    <definedName name="Z_9EA7CA6E_2324_470A_995B_1A39A12F4490_.wvu.FilterData" localSheetId="1" hidden="1">'ΠΕΠ 2021-2027'!$A$6:$L$25</definedName>
    <definedName name="Z_9ED5C2EC_C2A5_49CB_8AB7_51846B585A26_.wvu.FilterData" localSheetId="1" hidden="1">'ΠΕΠ 2021-2027'!$A$6:$L$25</definedName>
    <definedName name="Z_9EE50CA2_BC9A_4FF5_9808_743D1ED2CB25_.wvu.FilterData" localSheetId="1" hidden="1">'ΠΕΠ 2021-2027'!$A$6:$L$25</definedName>
    <definedName name="Z_9EF6ADEE_2887_4783_98C1_0D36E2708FF3_.wvu.FilterData" localSheetId="1" hidden="1">'ΠΕΠ 2021-2027'!$A$6:$L$195</definedName>
    <definedName name="Z_9EF6ED1D_09AB_4536_81C8_638CC41CE4B6_.wvu.FilterData" localSheetId="1" hidden="1">'ΠΕΠ 2021-2027'!$A$6:$L$25</definedName>
    <definedName name="Z_9F2AC1B4_FA23_4E91_9E2B_57F1AE9CB507_.wvu.FilterData" localSheetId="1" hidden="1">'ΠΕΠ 2021-2027'!$A$6:$L$25</definedName>
    <definedName name="Z_9FAF5084_3B49_4B9C_BEAC_C3F362AEC4F7_.wvu.FilterData" localSheetId="1" hidden="1">'ΠΕΠ 2021-2027'!$A$6:$L$195</definedName>
    <definedName name="Z_9FBF11C5_5A7D_414D_9AD2_08324CCD2EF3_.wvu.FilterData" localSheetId="1" hidden="1">'ΠΕΠ 2021-2027'!$A$6:$L$25</definedName>
    <definedName name="Z_9FEF55C0_9828_4CE3_8354_48E887F5FD84_.wvu.FilterData" localSheetId="1" hidden="1">'ΠΕΠ 2021-2027'!$A$6:$L$25</definedName>
    <definedName name="Z_A0001377_04B3_4FD3_B5E7_E9144B7C7777_.wvu.FilterData" localSheetId="1" hidden="1">'ΠΕΠ 2021-2027'!$A$6:$L$25</definedName>
    <definedName name="Z_A013FF58_17CD_4610_8464_F29F534E4706_.wvu.FilterData" localSheetId="1" hidden="1">'ΠΕΠ 2021-2027'!$A$6:$L$25</definedName>
    <definedName name="Z_A05519F5_F68C_49DB_9251_AF28E0B5E36B_.wvu.FilterData" localSheetId="1" hidden="1">'ΠΕΠ 2021-2027'!$A$6:$L$25</definedName>
    <definedName name="Z_A07B3E1F_149F_4168_9A23_F184882A665A_.wvu.FilterData" localSheetId="1" hidden="1">'ΠΕΠ 2021-2027'!$A$6:$L$25</definedName>
    <definedName name="Z_A0C0A60C_48E5_44E0_8D34_BC5368FF5A84_.wvu.FilterData" localSheetId="1" hidden="1">'ΠΕΠ 2021-2027'!$A$6:$L$25</definedName>
    <definedName name="Z_A0C18FE3_EA4A_4543_ADF1_702CE9E623D0_.wvu.FilterData" localSheetId="1" hidden="1">'ΠΕΠ 2021-2027'!$A$6:$L$25</definedName>
    <definedName name="Z_A1308F03_C81F_4588_87F3_FE82B6B7F002_.wvu.FilterData" localSheetId="1" hidden="1">'ΠΕΠ 2021-2027'!$A$6:$L$195</definedName>
    <definedName name="Z_A1653101_9A9B_4E84_88F2_540E887E0609_.wvu.FilterData" localSheetId="1" hidden="1">'ΠΕΠ 2021-2027'!$A$6:$L$25</definedName>
    <definedName name="Z_A1841235_A486_4FDE_8D42_D8FEC4F2C2EB_.wvu.FilterData" localSheetId="1" hidden="1">'ΠΕΠ 2021-2027'!$A$6:$L$25</definedName>
    <definedName name="Z_A1EA19A5_42AA_46C9_BB95_2990965A306A_.wvu.FilterData" localSheetId="1" hidden="1">'ΠΕΠ 2021-2027'!$A$6:$L$195</definedName>
    <definedName name="Z_A1EAE00C_E55C_450E_B897_CE643E67B91F_.wvu.FilterData" localSheetId="1" hidden="1">'ΠΕΠ 2021-2027'!$A$6:$L$25</definedName>
    <definedName name="Z_A2060B79_9B47_4DE3_B801_ABF33C95A53F_.wvu.FilterData" localSheetId="1" hidden="1">'ΠΕΠ 2021-2027'!$A$6:$L$25</definedName>
    <definedName name="Z_A218DBCA_52FE_446D_B4E0_92E606DED7B3_.wvu.FilterData" localSheetId="1" hidden="1">'ΠΕΠ 2021-2027'!$A$6:$L$25</definedName>
    <definedName name="Z_A2211BCA_485A_44AD_90DC_2547749A00B3_.wvu.FilterData" localSheetId="1" hidden="1">'ΠΕΠ 2021-2027'!$A$6:$L$25</definedName>
    <definedName name="Z_A2298AB4_11A2_4F7E_BFB5_2CEBD9E0D1CD_.wvu.FilterData" localSheetId="1" hidden="1">'ΠΕΠ 2021-2027'!$A$6:$L$25</definedName>
    <definedName name="Z_A297534E_4C5E_4216_9F7E_21FE70505404_.wvu.FilterData" localSheetId="1" hidden="1">'ΠΕΠ 2021-2027'!$A$6:$L$25</definedName>
    <definedName name="Z_A29E7FCC_A5CE_4420_B719_1C8C56641602_.wvu.FilterData" localSheetId="1" hidden="1">'ΠΕΠ 2021-2027'!$A$6:$L$25</definedName>
    <definedName name="Z_A2B4BAF9_B42E_4379_A1E5_3A42BA7A24D7_.wvu.FilterData" localSheetId="1" hidden="1">'ΠΕΠ 2021-2027'!$A$6:$L$25</definedName>
    <definedName name="Z_A3242FB0_F232_474F_85A2_AD79257552E6_.wvu.FilterData" localSheetId="1" hidden="1">'ΠΕΠ 2021-2027'!$A$6:$L$25</definedName>
    <definedName name="Z_A35D9E24_B0E4_43B4_86EB_B865FC21CE5E_.wvu.FilterData" localSheetId="1" hidden="1">'ΠΕΠ 2021-2027'!$A$6:$L$25</definedName>
    <definedName name="Z_A373532D_6296_417C_8A1F_2372005D81A1_.wvu.FilterData" localSheetId="1" hidden="1">'ΠΕΠ 2021-2027'!$A$6:$L$25</definedName>
    <definedName name="Z_A382BB45_3E76_4E66_9F26_B8E3D63753C4_.wvu.FilterData" localSheetId="1" hidden="1">'ΠΕΠ 2021-2027'!$A$6:$L$25</definedName>
    <definedName name="Z_A3AAD611_6830_47C8_BE4D_7EAAD35118F9_.wvu.FilterData" localSheetId="1" hidden="1">'ΠΕΠ 2021-2027'!$A$6:$L$25</definedName>
    <definedName name="Z_A3AFBF3A_1532_4E8E_8194_B1AC9FD6781C_.wvu.FilterData" localSheetId="1" hidden="1">'ΠΕΠ 2021-2027'!$A$6:$L$25</definedName>
    <definedName name="Z_A3BB60D6_B5CB_48C1_847A_A0DD60E5B9A7_.wvu.FilterData" localSheetId="1" hidden="1">'ΠΕΠ 2021-2027'!$A$6:$L$25</definedName>
    <definedName name="Z_A421FB5E_0C5A_4A0E_B587_E19896375149_.wvu.FilterData" localSheetId="1" hidden="1">'ΠΕΠ 2021-2027'!$A$6:$L$25</definedName>
    <definedName name="Z_A4498997_3C3C_4831_8793_CD2950C7E879_.wvu.FilterData" localSheetId="1" hidden="1">'ΠΕΠ 2021-2027'!$A$6:$L$25</definedName>
    <definedName name="Z_A45A6431_5BC1_4EAA_AE62_8860EB4042BD_.wvu.FilterData" localSheetId="1" hidden="1">'ΠΕΠ 2021-2027'!$A$6:$L$25</definedName>
    <definedName name="Z_A47B0451_D8CC_4600_B583_3B567A57F7F0_.wvu.FilterData" localSheetId="1" hidden="1">'ΠΕΠ 2021-2027'!$A$6:$L$25</definedName>
    <definedName name="Z_A4D04A40_283D_4E5F_9788_C40BDF3B6389_.wvu.FilterData" localSheetId="1" hidden="1">'ΠΕΠ 2021-2027'!$A$6:$L$25</definedName>
    <definedName name="Z_A50E404D_49BE_44E9_A53E_05759C74FDE5_.wvu.FilterData" localSheetId="1" hidden="1">'ΠΕΠ 2021-2027'!$A$6:$L$25</definedName>
    <definedName name="Z_A54002DB_98AD_4CE3_AFD8_65211453B6BE_.wvu.FilterData" localSheetId="1" hidden="1">'ΠΕΠ 2021-2027'!$A$6:$L$25</definedName>
    <definedName name="Z_A54C9040_F2DB_434D_9629_79BE09EFC68F_.wvu.FilterData" localSheetId="1" hidden="1">'ΠΕΠ 2021-2027'!$A$6:$L$25</definedName>
    <definedName name="Z_A5824D7D_5D15_4BFF_9D8E_3F7CAC58764F_.wvu.FilterData" localSheetId="1" hidden="1">'ΠΕΠ 2021-2027'!$A$6:$L$25</definedName>
    <definedName name="Z_A591B4DA_B4B3_406F_B9A6_4103B2239BB0_.wvu.FilterData" localSheetId="1" hidden="1">'ΠΕΠ 2021-2027'!$A$6:$L$25</definedName>
    <definedName name="Z_A591B4DA_B4B3_406F_B9A6_4103B2239BB0_.wvu.PrintArea" localSheetId="1" hidden="1">'ΠΕΠ 2021-2027'!$A$8:$L$194</definedName>
    <definedName name="Z_A591B4DA_B4B3_406F_B9A6_4103B2239BB0_.wvu.PrintTitles" localSheetId="1" hidden="1">'ΠΕΠ 2021-2027'!$1:$6</definedName>
    <definedName name="Z_A5AF6A4C_7944_483A_932D_07DB524BFDA5_.wvu.FilterData" localSheetId="1" hidden="1">'ΠΕΠ 2021-2027'!$A$6:$L$25</definedName>
    <definedName name="Z_A5D348AE_5793_4CA6_93AF_D681F9944AE8_.wvu.FilterData" localSheetId="1" hidden="1">'ΠΕΠ 2021-2027'!$A$6:$L$25</definedName>
    <definedName name="Z_A62587DD_F359_4F40_92CC_8ABABCCA547B_.wvu.FilterData" localSheetId="1" hidden="1">'ΠΕΠ 2021-2027'!$A$6:$L$25</definedName>
    <definedName name="Z_A62A7670_93CD_4D28_9E80_02A6B207ED4F_.wvu.FilterData" localSheetId="1" hidden="1">'ΠΕΠ 2021-2027'!$A$6:$L$25</definedName>
    <definedName name="Z_A65E052F_E21A_4AF7_806A_1E0E515066AA_.wvu.FilterData" localSheetId="1" hidden="1">'ΠΕΠ 2021-2027'!$A$6:$L$25</definedName>
    <definedName name="Z_A67890BA_B69A_46B7_BED9_D05E731EFAC5_.wvu.FilterData" localSheetId="1" hidden="1">'ΠΕΠ 2021-2027'!$A$6:$L$25</definedName>
    <definedName name="Z_A6872C95_C1B4_4797_B049_2AB25731B34D_.wvu.FilterData" localSheetId="1" hidden="1">'ΠΕΠ 2021-2027'!$A$6:$L$195</definedName>
    <definedName name="Z_A68E6DE1_DDFD_4859_A071_2B96EC4F8CC5_.wvu.FilterData" localSheetId="1" hidden="1">'ΠΕΠ 2021-2027'!$A$6:$L$25</definedName>
    <definedName name="Z_A69BF7BD_7214_4CF8_B130_6CA71A581ED4_.wvu.FilterData" localSheetId="1" hidden="1">'ΠΕΠ 2021-2027'!$A$6:$L$25</definedName>
    <definedName name="Z_A6A921BC_DB93_4ADA_94DA_297D7D16E802_.wvu.FilterData" localSheetId="1" hidden="1">'ΠΕΠ 2021-2027'!$A$6:$L$25</definedName>
    <definedName name="Z_A6D5D09D_12A1_4583_A95E_181D2BD9E6EE_.wvu.FilterData" localSheetId="1" hidden="1">'ΠΕΠ 2021-2027'!$A$6:$L$25</definedName>
    <definedName name="Z_A6F7839D_152C_4CBC_9EF9_CA4E1F6D68EB_.wvu.FilterData" localSheetId="1" hidden="1">'ΠΕΠ 2021-2027'!$A$6:$L$25</definedName>
    <definedName name="Z_A7007367_C1E6_4E26_A819_7D379ADD65FB_.wvu.FilterData" localSheetId="1" hidden="1">'ΠΕΠ 2021-2027'!$A$6:$L$25</definedName>
    <definedName name="Z_A73BF15C_4280_4302_888F_DBC3FF6A996B_.wvu.FilterData" localSheetId="1" hidden="1">'ΠΕΠ 2021-2027'!$A$6:$L$25</definedName>
    <definedName name="Z_A7441EA9_C941_4FC3_9FB0_5E408941738C_.wvu.FilterData" localSheetId="1" hidden="1">'ΠΕΠ 2021-2027'!$A$6:$L$25</definedName>
    <definedName name="Z_A75F92A7_55D0_4404_A289_8A8F87FC7F36_.wvu.FilterData" localSheetId="1" hidden="1">'ΠΕΠ 2021-2027'!$A$6:$L$25</definedName>
    <definedName name="Z_A77DF644_1E80_4043_AEF4_D8BB1BD11201_.wvu.FilterData" localSheetId="1" hidden="1">'ΠΕΠ 2021-2027'!$A$6:$L$195</definedName>
    <definedName name="Z_A77F62B6_51F9_4EDD_851C_E2B3C5ACAD4D_.wvu.FilterData" localSheetId="1" hidden="1">'ΠΕΠ 2021-2027'!$A$6:$L$25</definedName>
    <definedName name="Z_A7C29B0C_9928_4AF3_85D5_949E73F321DA_.wvu.FilterData" localSheetId="1" hidden="1">'ΠΕΠ 2021-2027'!$A$6:$L$25</definedName>
    <definedName name="Z_A7C61047_E661_4A62_A694_923E381596A0_.wvu.FilterData" localSheetId="1" hidden="1">'ΠΕΠ 2021-2027'!$A$6:$L$195</definedName>
    <definedName name="Z_A7C61047_E661_4A62_A694_923E381596A0_.wvu.PrintArea" localSheetId="1" hidden="1">'ΠΕΠ 2021-2027'!$A$8:$L$194</definedName>
    <definedName name="Z_A7C61047_E661_4A62_A694_923E381596A0_.wvu.PrintTitles" localSheetId="1" hidden="1">'ΠΕΠ 2021-2027'!$1:$6</definedName>
    <definedName name="Z_A7DBC5A1_70EE_4C29_B85F_FDA781EC8C13_.wvu.FilterData" localSheetId="1" hidden="1">'ΠΕΠ 2021-2027'!$A$6:$L$25</definedName>
    <definedName name="Z_A85823D2_B3DC_4064_9404_ED997CF8F82B_.wvu.FilterData" localSheetId="1" hidden="1">'ΠΕΠ 2021-2027'!$A$6:$L$25</definedName>
    <definedName name="Z_A880157E_A5C4_44BD_8FDF_EF30D670B869_.wvu.FilterData" localSheetId="1" hidden="1">'ΠΕΠ 2021-2027'!$A$6:$L$25</definedName>
    <definedName name="Z_A8A421B4_8528_4B79_9CFA_479E666DC308_.wvu.FilterData" localSheetId="1" hidden="1">'ΠΕΠ 2021-2027'!$A$6:$L$25</definedName>
    <definedName name="Z_A8E48EBB_A1EF_4C6F_BA5E_6E91FD184D4F_.wvu.FilterData" localSheetId="1" hidden="1">'ΠΕΠ 2021-2027'!$A$6:$L$25</definedName>
    <definedName name="Z_A8EAEEB1_7A3F_4FE6_996C_8B982ABD7A27_.wvu.FilterData" localSheetId="1" hidden="1">'ΠΕΠ 2021-2027'!$A$6:$L$25</definedName>
    <definedName name="Z_A92554E4_1CDB_446E_84AB_8673DE0BF377_.wvu.FilterData" localSheetId="1" hidden="1">'ΠΕΠ 2021-2027'!$A$6:$L$195</definedName>
    <definedName name="Z_A9366DA8_D638_4867_AD12_873674466E7A_.wvu.FilterData" localSheetId="1" hidden="1">'ΠΕΠ 2021-2027'!$A$6:$L$25</definedName>
    <definedName name="Z_A94164EE_AF7F_40D3_911C_C066DD410AA7_.wvu.FilterData" localSheetId="1" hidden="1">'ΠΕΠ 2021-2027'!$A$6:$L$25</definedName>
    <definedName name="Z_A94C5504_D77A_49A0_9011_3683B1BC6C56_.wvu.FilterData" localSheetId="1" hidden="1">'ΠΕΠ 2021-2027'!$A$6:$L$25</definedName>
    <definedName name="Z_A95969D8_6BC2_40C4_BA11_D2946D08C4B9_.wvu.FilterData" localSheetId="1" hidden="1">'ΠΕΠ 2021-2027'!$A$6:$L$25</definedName>
    <definedName name="Z_A9A7CC87_0563_49C3_BE05_6BE251494F1C_.wvu.FilterData" localSheetId="1" hidden="1">'ΠΕΠ 2021-2027'!$A$6:$L$25</definedName>
    <definedName name="Z_A9CFE64C_FA81_484C_8B8B_7F77D8C37566_.wvu.FilterData" localSheetId="1" hidden="1">'ΠΕΠ 2021-2027'!$A$6:$L$25</definedName>
    <definedName name="Z_A9F06047_11AB_4F3D_B1F8_3D90C37F51CB_.wvu.FilterData" localSheetId="1" hidden="1">'ΠΕΠ 2021-2027'!$A$6:$L$25</definedName>
    <definedName name="Z_AA1EC1EE_769A_4016_9F66_F277766C0366_.wvu.FilterData" localSheetId="1" hidden="1">'ΠΕΠ 2021-2027'!$A$6:$L$25</definedName>
    <definedName name="Z_AA3FB269_A243_4E68_ACCB_90CB93D5AC52_.wvu.FilterData" localSheetId="1" hidden="1">'ΠΕΠ 2021-2027'!$A$6:$L$195</definedName>
    <definedName name="Z_AA56B4F8_D9D6_4F4C_9B9D_B80DD87EBDD4_.wvu.FilterData" localSheetId="1" hidden="1">'ΠΕΠ 2021-2027'!$A$6:$L$25</definedName>
    <definedName name="Z_AA7D746B_0E11_458A_BD82_0A60070F523C_.wvu.FilterData" localSheetId="1" hidden="1">'ΠΕΠ 2021-2027'!$A$6:$L$25</definedName>
    <definedName name="Z_AAA767B3_E2E4_4B39_BAF3_FAE05A828A22_.wvu.FilterData" localSheetId="1" hidden="1">'ΠΕΠ 2021-2027'!$A$6:$L$25</definedName>
    <definedName name="Z_AB090504_1DE0_44C3_A0AF_F911D76C5596_.wvu.FilterData" localSheetId="1" hidden="1">'ΠΕΠ 2021-2027'!$A$6:$L$25</definedName>
    <definedName name="Z_AB2FD891_597D_4435_8083_E0EE63E19BB3_.wvu.FilterData" localSheetId="1" hidden="1">'ΠΕΠ 2021-2027'!$A$6:$L$25</definedName>
    <definedName name="Z_AB96FD78_5A0F_4BF7_AB60_61948F0903A5_.wvu.FilterData" localSheetId="1" hidden="1">'ΠΕΠ 2021-2027'!$A$6:$L$195</definedName>
    <definedName name="Z_ABB5FE62_A38D_4331_928E_C23132B96318_.wvu.FilterData" localSheetId="1" hidden="1">'ΠΕΠ 2021-2027'!$A$6:$L$25</definedName>
    <definedName name="Z_ABD622E0_377C_43FF_82AB_1F76F87A9EFB_.wvu.FilterData" localSheetId="1" hidden="1">'ΠΕΠ 2021-2027'!$A$6:$L$25</definedName>
    <definedName name="Z_ABE2A7FF_60E5_4A56_A913_3A7FD327E7FA_.wvu.FilterData" localSheetId="1" hidden="1">'ΠΕΠ 2021-2027'!$A$6:$L$25</definedName>
    <definedName name="Z_ABFA020A_0441_4C06_9B3C_F1D3145F3BB5_.wvu.FilterData" localSheetId="1" hidden="1">'ΠΕΠ 2021-2027'!$A$6:$L$195</definedName>
    <definedName name="Z_AC276B37_A7D7_475E_B4AB_454C5945ECE9_.wvu.FilterData" localSheetId="1" hidden="1">'ΠΕΠ 2021-2027'!$A$6:$L$25</definedName>
    <definedName name="Z_AC75C058_B419_49B5_B2DF_D4A0B41A17AF_.wvu.FilterData" localSheetId="1" hidden="1">'ΠΕΠ 2021-2027'!$A$6:$L$25</definedName>
    <definedName name="Z_ACFC779A_20F5_406D_A4CE_B539E402AEDA_.wvu.FilterData" localSheetId="1" hidden="1">'ΠΕΠ 2021-2027'!$A$6:$L$25</definedName>
    <definedName name="Z_AD21010F_92A1_4AEA_804C_B29204DE7C67_.wvu.FilterData" localSheetId="1" hidden="1">'ΠΕΠ 2021-2027'!$A$6:$L$25</definedName>
    <definedName name="Z_AD90040C_897F_44FE_BD46_7D8C7DBD09F4_.wvu.FilterData" localSheetId="1" hidden="1">'ΠΕΠ 2021-2027'!$A$6:$L$25</definedName>
    <definedName name="Z_ADA1B570_ED89_4150_929A_EA58E0DA6776_.wvu.FilterData" localSheetId="1" hidden="1">'ΠΕΠ 2021-2027'!$A$6:$L$25</definedName>
    <definedName name="Z_ADA3092B_C81C_4FCA_8054_9216C97B966C_.wvu.FilterData" localSheetId="1" hidden="1">'ΠΕΠ 2021-2027'!$A$6:$L$25</definedName>
    <definedName name="Z_ADC4E66D_17A9_4B0C_983E_65739B03E6D5_.wvu.FilterData" localSheetId="1" hidden="1">'ΠΕΠ 2021-2027'!$A$6:$L$25</definedName>
    <definedName name="Z_AE180559_0026_4AEC_93CE_0936F425D63D_.wvu.FilterData" localSheetId="1" hidden="1">'ΠΕΠ 2021-2027'!$A$6:$L$195</definedName>
    <definedName name="Z_AE379D5A_5836_4ABC_BEA4_3A1C3A74E048_.wvu.FilterData" localSheetId="1" hidden="1">'ΠΕΠ 2021-2027'!$A$6:$L$25</definedName>
    <definedName name="Z_AE403D6C_E62D_4AA9_AAC8_F1E139BD4BBB_.wvu.FilterData" localSheetId="1" hidden="1">'ΠΕΠ 2021-2027'!$A$6:$L$25</definedName>
    <definedName name="Z_AE56583B_DF14_41FB_AAEC_99888A472A02_.wvu.FilterData" localSheetId="1" hidden="1">'ΠΕΠ 2021-2027'!$A$6:$L$195</definedName>
    <definedName name="Z_AE6182F9_6BC6_43BC_8744_234293F177A5_.wvu.FilterData" localSheetId="1" hidden="1">'ΠΕΠ 2021-2027'!$A$6:$L$25</definedName>
    <definedName name="Z_AE623411_214E_441F_A4B0_17CAF18926CE_.wvu.FilterData" localSheetId="1" hidden="1">'ΠΕΠ 2021-2027'!$A$6:$L$25</definedName>
    <definedName name="Z_AE6C6C4E_7136_4490_AFC7_712C99829E32_.wvu.FilterData" localSheetId="1" hidden="1">'ΠΕΠ 2021-2027'!$A$6:$L$25</definedName>
    <definedName name="Z_AE6DD965_633F_4E62_8FFD_D3A353E5DF39_.wvu.FilterData" localSheetId="1" hidden="1">'ΠΕΠ 2021-2027'!$A$6:$L$25</definedName>
    <definedName name="Z_AEC695A6_BF13_4EAF_957E_3861FD8C7232_.wvu.FilterData" localSheetId="1" hidden="1">'ΠΕΠ 2021-2027'!$A$6:$L$25</definedName>
    <definedName name="Z_AEE86471_5B8E_447C_A928_17D0A2CA6869_.wvu.FilterData" localSheetId="1" hidden="1">'ΠΕΠ 2021-2027'!$A$6:$L$25</definedName>
    <definedName name="Z_AF2B8D02_166C_482D_89A6_5901AC9D8C38_.wvu.FilterData" localSheetId="1" hidden="1">'ΠΕΠ 2021-2027'!$A$6:$L$195</definedName>
    <definedName name="Z_AF6058D2_3056_400F_A321_A2EFDF7F3AE7_.wvu.FilterData" localSheetId="1" hidden="1">'ΠΕΠ 2021-2027'!$A$6:$L$25</definedName>
    <definedName name="Z_AFBE3350_5E6F_43ED_9DAB_62E21F35D161_.wvu.FilterData" localSheetId="1" hidden="1">'ΠΕΠ 2021-2027'!$A$6:$L$25</definedName>
    <definedName name="Z_AFC142A0_4399_40DA_9E58_CD0D90DAF110_.wvu.FilterData" localSheetId="1" hidden="1">'ΠΕΠ 2021-2027'!$A$6:$L$25</definedName>
    <definedName name="Z_AFF9222F_6040_4AE7_A102_8E1B4014F869_.wvu.FilterData" localSheetId="1" hidden="1">'ΠΕΠ 2021-2027'!$A$6:$L$25</definedName>
    <definedName name="Z_B02B46E6_2590_4BAB_9BEB_942DEFAF316C_.wvu.FilterData" localSheetId="1" hidden="1">'ΠΕΠ 2021-2027'!$A$6:$L$25</definedName>
    <definedName name="Z_B06B4E7F_AB6F_4A58_AAFB_00AA95D8347B_.wvu.FilterData" localSheetId="1" hidden="1">'ΠΕΠ 2021-2027'!$A$6:$L$25</definedName>
    <definedName name="Z_B0844648_2886_41FD_8F17_9D80BE84C905_.wvu.FilterData" localSheetId="1" hidden="1">'ΠΕΠ 2021-2027'!$A$6:$L$25</definedName>
    <definedName name="Z_B09B5A3A_EB5D_42A9_8541_9996DBF14E77_.wvu.FilterData" localSheetId="1" hidden="1">'ΠΕΠ 2021-2027'!$A$6:$L$195</definedName>
    <definedName name="Z_B0A4C07E_9BC0_4C96_BD10_27B904BC2564_.wvu.FilterData" localSheetId="1" hidden="1">'ΠΕΠ 2021-2027'!$A$6:$L$25</definedName>
    <definedName name="Z_B110D06B_C609_4F83_BA69_042B38794C0E_.wvu.FilterData" localSheetId="1" hidden="1">'ΠΕΠ 2021-2027'!$A$6:$L$25</definedName>
    <definedName name="Z_B1B1FBB5_EA04_4538_9994_8BB57DEADAB6_.wvu.FilterData" localSheetId="1" hidden="1">'ΠΕΠ 2021-2027'!$A$6:$L$25</definedName>
    <definedName name="Z_B1D68E0E_48EE_43B2_9157_AE8C3582E381_.wvu.FilterData" localSheetId="1" hidden="1">'ΠΕΠ 2021-2027'!$A$6:$L$25</definedName>
    <definedName name="Z_B206CE02_97AB_4311_916E_736645C33378_.wvu.FilterData" localSheetId="1" hidden="1">'ΠΕΠ 2021-2027'!$A$6:$L$25</definedName>
    <definedName name="Z_B20E152D_CDC0_43C6_91DB_3C23485A0B24_.wvu.FilterData" localSheetId="1" hidden="1">'ΠΕΠ 2021-2027'!$A$6:$L$25</definedName>
    <definedName name="Z_B21A35C8_54CE_4291_893C_A59F87B1FF95_.wvu.FilterData" localSheetId="1" hidden="1">'ΠΕΠ 2021-2027'!$A$6:$L$25</definedName>
    <definedName name="Z_B222F082_1C90_442F_A663_3F81B5CE92F0_.wvu.FilterData" localSheetId="1" hidden="1">'ΠΕΠ 2021-2027'!$A$6:$L$25</definedName>
    <definedName name="Z_B2252236_8C2B_4AF6_90C3_6B22F77C21E7_.wvu.FilterData" localSheetId="1" hidden="1">'ΠΕΠ 2021-2027'!$A$6:$L$25</definedName>
    <definedName name="Z_B2513FC1_37BB_4A4F_82EF_B42C69BF55E0_.wvu.FilterData" localSheetId="1" hidden="1">'ΠΕΠ 2021-2027'!$A$6:$L$25</definedName>
    <definedName name="Z_B264C048_E46E_42CF_8B19_21A551EC925B_.wvu.FilterData" localSheetId="1" hidden="1">'ΠΕΠ 2021-2027'!$A$6:$L$25</definedName>
    <definedName name="Z_B2669104_3C6E_41FE_9ED0_BAFD734A5F63_.wvu.FilterData" localSheetId="1" hidden="1">'ΠΕΠ 2021-2027'!$A$6:$L$25</definedName>
    <definedName name="Z_B26BC9F1_D027_4A16_B8E0_75E94AA321BE_.wvu.FilterData" localSheetId="1" hidden="1">'ΠΕΠ 2021-2027'!$A$6:$L$25</definedName>
    <definedName name="Z_B2EB2970_1967_4161_BAAC_80357CB8E4AB_.wvu.FilterData" localSheetId="1" hidden="1">'ΠΕΠ 2021-2027'!$A$6:$L$25</definedName>
    <definedName name="Z_B2FDC227_8240_40DE_802C_60DC90940EC5_.wvu.FilterData" localSheetId="1" hidden="1">'ΠΕΠ 2021-2027'!$A$6:$L$25</definedName>
    <definedName name="Z_B300FA72_9E12_4999_A802_1451F692D9FF_.wvu.FilterData" localSheetId="1" hidden="1">'ΠΕΠ 2021-2027'!$A$6:$L$195</definedName>
    <definedName name="Z_B34AA2F6_CFCC_4848_8D29_8EB2CF7BA967_.wvu.FilterData" localSheetId="1" hidden="1">'ΠΕΠ 2021-2027'!$A$6:$L$25</definedName>
    <definedName name="Z_B370386C_D5B8_46D2_B609_095A63BDF5AE_.wvu.FilterData" localSheetId="1" hidden="1">'ΠΕΠ 2021-2027'!$A$6:$L$25</definedName>
    <definedName name="Z_B370C019_08EB_40B2_985E_41039E024025_.wvu.FilterData" localSheetId="1" hidden="1">'ΠΕΠ 2021-2027'!$A$6:$L$25</definedName>
    <definedName name="Z_B39EDB6D_394D_44A7_B821_298CD1705AC2_.wvu.FilterData" localSheetId="1" hidden="1">'ΠΕΠ 2021-2027'!$A$6:$L$25</definedName>
    <definedName name="Z_B3AD65D8_DE00_4F0D_9E4A_F4C165206158_.wvu.FilterData" localSheetId="1" hidden="1">'ΠΕΠ 2021-2027'!$A$6:$L$25</definedName>
    <definedName name="Z_B3C4A575_E063_49DC_9F54_B5526CE40893_.wvu.FilterData" localSheetId="1" hidden="1">'ΠΕΠ 2021-2027'!$A$6:$L$195</definedName>
    <definedName name="Z_B433CC0E_9AA1_4DDE_88F8_8B3320C16FA3_.wvu.FilterData" localSheetId="1" hidden="1">'ΠΕΠ 2021-2027'!$A$6:$L$25</definedName>
    <definedName name="Z_B462CC1D_E8FB_42B5_AF3C_BE53C97897BD_.wvu.FilterData" localSheetId="1" hidden="1">'ΠΕΠ 2021-2027'!$A$6:$L$25</definedName>
    <definedName name="Z_B4D47DEC_9DFF_49BD_BF66_A9C59E2AC0E0_.wvu.FilterData" localSheetId="1" hidden="1">'ΠΕΠ 2021-2027'!$A$6:$L$25</definedName>
    <definedName name="Z_B53D67E7_9E0E_4564_ABED_B7DE85871C2C_.wvu.FilterData" localSheetId="1" hidden="1">'ΠΕΠ 2021-2027'!$A$6:$L$195</definedName>
    <definedName name="Z_B54D6724_D2D2_4879_AA9B_49E1B6F96179_.wvu.FilterData" localSheetId="1" hidden="1">'ΠΕΠ 2021-2027'!$A$6:$L$195</definedName>
    <definedName name="Z_B58C9501_C0A3_4E1E_B68B_044190366861_.wvu.FilterData" localSheetId="1" hidden="1">'ΠΕΠ 2021-2027'!$A$6:$L$195</definedName>
    <definedName name="Z_B5927505_66B6_4B82_A942_382B4EB10C62_.wvu.FilterData" localSheetId="1" hidden="1">'ΠΕΠ 2021-2027'!$A$6:$L$25</definedName>
    <definedName name="Z_B592E01E_38F8_42E4_970B_FA5B5E4FF97C_.wvu.FilterData" localSheetId="1" hidden="1">'ΠΕΠ 2021-2027'!$A$6:$L$25</definedName>
    <definedName name="Z_B595BCDF_D0BC_4241_82F0_8EF02DF9DD4F_.wvu.FilterData" localSheetId="1" hidden="1">'ΠΕΠ 2021-2027'!$A$6:$L$195</definedName>
    <definedName name="Z_B5A2B490_30CE_436B_AE4C_5FF5B4740CD8_.wvu.FilterData" localSheetId="1" hidden="1">'ΠΕΠ 2021-2027'!$A$6:$L$25</definedName>
    <definedName name="Z_B5C34214_16E3_454A_90EE_C61346815510_.wvu.FilterData" localSheetId="1" hidden="1">'ΠΕΠ 2021-2027'!$A$6:$L$25</definedName>
    <definedName name="Z_B61A364B_DF8B_418D_A7A3_69AE81DDA561_.wvu.FilterData" localSheetId="1" hidden="1">'ΠΕΠ 2021-2027'!$A$6:$L$25</definedName>
    <definedName name="Z_B694ADD3_587A_48E4_9293_BC7DD4285574_.wvu.FilterData" localSheetId="1" hidden="1">'ΠΕΠ 2021-2027'!$A$6:$L$25</definedName>
    <definedName name="Z_B6C10CB9_4B9C_4DB2_9E07_AFBEC9CC2C99_.wvu.FilterData" localSheetId="1" hidden="1">'ΠΕΠ 2021-2027'!$A$6:$L$25</definedName>
    <definedName name="Z_B70A1E00_E8C6_4C32_A40F_E8E1368BC4C4_.wvu.FilterData" localSheetId="1" hidden="1">'ΠΕΠ 2021-2027'!$A$6:$L$25</definedName>
    <definedName name="Z_B717E060_E149_4DF5_9645_ED2FCF4DB6AE_.wvu.FilterData" localSheetId="1" hidden="1">'ΠΕΠ 2021-2027'!$A$6:$L$25</definedName>
    <definedName name="Z_B7344F27_C831_4CC4_93C6_A2E20DBFFE12_.wvu.FilterData" localSheetId="1" hidden="1">'ΠΕΠ 2021-2027'!$A$6:$L$25</definedName>
    <definedName name="Z_B7469618_359B_4C66_B8B4_CF2848A0EE56_.wvu.FilterData" localSheetId="1" hidden="1">'ΠΕΠ 2021-2027'!$A$6:$L$25</definedName>
    <definedName name="Z_B7805A9A_8CFF_46F6_98BB_2B566C2DCEB8_.wvu.FilterData" localSheetId="1" hidden="1">'ΠΕΠ 2021-2027'!$A$6:$L$25</definedName>
    <definedName name="Z_B85038B0_BD2A_4713_A13C_18F7641EF01C_.wvu.FilterData" localSheetId="1" hidden="1">'ΠΕΠ 2021-2027'!$A$6:$L$25</definedName>
    <definedName name="Z_B851DCDA_7F4A_45A5_881E_9E18EC7E0E52_.wvu.FilterData" localSheetId="1" hidden="1">'ΠΕΠ 2021-2027'!$A$6:$L$25</definedName>
    <definedName name="Z_B858EEBB_F66E_4BB6_B432_89491C5F2734_.wvu.FilterData" localSheetId="1" hidden="1">'ΠΕΠ 2021-2027'!$A$6:$L$25</definedName>
    <definedName name="Z_B8C0D618_9CFB_4282_B500_819FE3B9AAC3_.wvu.FilterData" localSheetId="1" hidden="1">'ΠΕΠ 2021-2027'!$A$6:$L$25</definedName>
    <definedName name="Z_B8E4E9FE_B4CC_462C_B604_0A7450D420DF_.wvu.FilterData" localSheetId="1" hidden="1">'ΠΕΠ 2021-2027'!$A$6:$L$25</definedName>
    <definedName name="Z_B8EC8A13_11A6_4CDB_893A_F7F9CA11C332_.wvu.FilterData" localSheetId="1" hidden="1">'ΠΕΠ 2021-2027'!$A$6:$L$25</definedName>
    <definedName name="Z_B90E1665_A9EF_48F1_B3B9_F4E652C73DB6_.wvu.FilterData" localSheetId="1" hidden="1">'ΠΕΠ 2021-2027'!$A$6:$L$25</definedName>
    <definedName name="Z_B910B045_8126_479A_96B5_CEC1FA483B02_.wvu.FilterData" localSheetId="1" hidden="1">'ΠΕΠ 2021-2027'!$A$6:$L$25</definedName>
    <definedName name="Z_B9369926_8863_437A_8584_F75E86637F35_.wvu.FilterData" localSheetId="1" hidden="1">'ΠΕΠ 2021-2027'!$A$6:$L$25</definedName>
    <definedName name="Z_B9980A02_4EE3_4B25_95E9_89F72C893A19_.wvu.FilterData" localSheetId="1" hidden="1">'ΠΕΠ 2021-2027'!$A$6:$L$25</definedName>
    <definedName name="Z_B99D3B03_9B0F_4857_9B51_7FC6A0057C34_.wvu.FilterData" localSheetId="1" hidden="1">'ΠΕΠ 2021-2027'!$A$6:$L$25</definedName>
    <definedName name="Z_BA22CAF9_900D_4092_B662_81DDB18A4D2B_.wvu.FilterData" localSheetId="1" hidden="1">'ΠΕΠ 2021-2027'!$A$6:$L$25</definedName>
    <definedName name="Z_BA73FC85_6D05_47F3_8D5D_9E411F99AA00_.wvu.FilterData" localSheetId="1" hidden="1">'ΠΕΠ 2021-2027'!$A$6:$L$25</definedName>
    <definedName name="Z_BA98BEC4_67E6_4805_97F9_ED8E8325612D_.wvu.FilterData" localSheetId="1" hidden="1">'ΠΕΠ 2021-2027'!$A$6:$L$25</definedName>
    <definedName name="Z_BAD1EF59_183D_434E_AB66_897D951C0046_.wvu.FilterData" localSheetId="1" hidden="1">'ΠΕΠ 2021-2027'!$A$6:$L$25</definedName>
    <definedName name="Z_BAE16FF4_A4AF_4D6B_88DD_B12FF212ED80_.wvu.FilterData" localSheetId="1" hidden="1">'ΠΕΠ 2021-2027'!$A$6:$L$25</definedName>
    <definedName name="Z_BAE42A33_CBD8_43DA_A125_AB828655DC27_.wvu.FilterData" localSheetId="1" hidden="1">'ΠΕΠ 2021-2027'!$A$6:$L$25</definedName>
    <definedName name="Z_BAEBA94A_BB4E_42D7_A30E_9590CD3093E2_.wvu.FilterData" localSheetId="1" hidden="1">'ΠΕΠ 2021-2027'!$A$6:$L$25</definedName>
    <definedName name="Z_BAF061DF_5D90_4C59_8592_F23732D5D58D_.wvu.FilterData" localSheetId="1" hidden="1">'ΠΕΠ 2021-2027'!$A$6:$L$25</definedName>
    <definedName name="Z_BB08E290_40A2_43C1_B4A1_3AE3ACAE7F19_.wvu.FilterData" localSheetId="1" hidden="1">'ΠΕΠ 2021-2027'!$A$6:$L$25</definedName>
    <definedName name="Z_BBAC7D67_E9F8_4CF0_9E79_3C9427860292_.wvu.FilterData" localSheetId="1" hidden="1">'ΠΕΠ 2021-2027'!$A$6:$L$25</definedName>
    <definedName name="Z_BBBF15E2_DCCE_4BD2_97F6_D135D35D5B13_.wvu.FilterData" localSheetId="1" hidden="1">'ΠΕΠ 2021-2027'!$A$6:$L$25</definedName>
    <definedName name="Z_BBF75F08_7114_44BB_AC7F_FC9386A46762_.wvu.FilterData" localSheetId="1" hidden="1">'ΠΕΠ 2021-2027'!$A$6:$L$25</definedName>
    <definedName name="Z_BBFA8C21_D615_4CFC_AD8A_65B1595F2B2D_.wvu.FilterData" localSheetId="1" hidden="1">'ΠΕΠ 2021-2027'!$A$6:$L$25</definedName>
    <definedName name="Z_BC1FEF34_9595_433C_B5C6_A99883BC0B50_.wvu.FilterData" localSheetId="1" hidden="1">'ΠΕΠ 2021-2027'!$A$6:$L$25</definedName>
    <definedName name="Z_BC6B1140_E5DD_407F_B2A6_6038C40D568C_.wvu.FilterData" localSheetId="1" hidden="1">'ΠΕΠ 2021-2027'!$A$6:$L$195</definedName>
    <definedName name="Z_BC85F0E9_BC0D_4972_B097_B919D03B583C_.wvu.FilterData" localSheetId="1" hidden="1">'ΠΕΠ 2021-2027'!$A$6:$L$25</definedName>
    <definedName name="Z_BCBE1895_90B7_4520_9324_7E9E6FA5392A_.wvu.FilterData" localSheetId="1" hidden="1">'ΠΕΠ 2021-2027'!$A$6:$L$25</definedName>
    <definedName name="Z_BCCDF3D9_C7AC_4D49_A4B3_12CBEA3D91A1_.wvu.FilterData" localSheetId="1" hidden="1">'ΠΕΠ 2021-2027'!$A$6:$L$25</definedName>
    <definedName name="Z_BD45788A_5A46_4F0B_8800_8A0028EB3990_.wvu.FilterData" localSheetId="1" hidden="1">'ΠΕΠ 2021-2027'!$A$6:$L$25</definedName>
    <definedName name="Z_BD62CE71_B057_42E3_9D5B_EF61282051B2_.wvu.FilterData" localSheetId="1" hidden="1">'ΠΕΠ 2021-2027'!$A$6:$L$25</definedName>
    <definedName name="Z_BD6B9861_5EB7_448B_BDC3_865A017F8F38_.wvu.FilterData" localSheetId="1" hidden="1">'ΠΕΠ 2021-2027'!$A$6:$L$25</definedName>
    <definedName name="Z_BD840217_87AF_47CE_ABF8_825418468DDE_.wvu.FilterData" localSheetId="1" hidden="1">'ΠΕΠ 2021-2027'!$A$6:$L$25</definedName>
    <definedName name="Z_BDA386A4_0EBE_4242_B33D_5BF16A96788A_.wvu.FilterData" localSheetId="1" hidden="1">'ΠΕΠ 2021-2027'!$A$6:$L$25</definedName>
    <definedName name="Z_BDD1814D_A1B6_42AE_828F_952C231CB98E_.wvu.FilterData" localSheetId="1" hidden="1">'ΠΕΠ 2021-2027'!$A$6:$L$195</definedName>
    <definedName name="Z_BDFDC204_5216_4B35_BC79_D0508A5A3BEE_.wvu.FilterData" localSheetId="1" hidden="1">'ΠΕΠ 2021-2027'!$A$6:$L$25</definedName>
    <definedName name="Z_BE0CDA78_86D9_4E48_91F2_0EE2376471FE_.wvu.FilterData" localSheetId="1" hidden="1">'ΠΕΠ 2021-2027'!$A$6:$L$195</definedName>
    <definedName name="Z_BE0CDA78_86D9_4E48_91F2_0EE2376471FE_.wvu.PrintArea" localSheetId="1" hidden="1">'ΠΕΠ 2021-2027'!$A$8:$L$194</definedName>
    <definedName name="Z_BE0CDA78_86D9_4E48_91F2_0EE2376471FE_.wvu.PrintTitles" localSheetId="1" hidden="1">'ΠΕΠ 2021-2027'!$1:$6</definedName>
    <definedName name="Z_BE2AEA18_B58D_4F5C_BB90_90D11FC74473_.wvu.FilterData" localSheetId="1" hidden="1">'ΠΕΠ 2021-2027'!$A$6:$L$195</definedName>
    <definedName name="Z_BE7059EB_4FA3_4809_BAE0_BE28E026B284_.wvu.FilterData" localSheetId="1" hidden="1">'ΠΕΠ 2021-2027'!$A$6:$L$25</definedName>
    <definedName name="Z_BF819194_EA32_41AB_8922_77680682289F_.wvu.FilterData" localSheetId="1" hidden="1">'ΠΕΠ 2021-2027'!$A$6:$L$195</definedName>
    <definedName name="Z_BF83C43F_6863_456D_B092_0A6F3B0B6B5F_.wvu.FilterData" localSheetId="1" hidden="1">'ΠΕΠ 2021-2027'!$A$6:$L$25</definedName>
    <definedName name="Z_BFF1A958_E87E_40EF_BBBA_539B3D293717_.wvu.FilterData" localSheetId="1" hidden="1">'ΠΕΠ 2021-2027'!$A$6:$L$25</definedName>
    <definedName name="Z_C000FE89_E61B_4A43_A9D6_5FC5F09E8916_.wvu.FilterData" localSheetId="1" hidden="1">'ΠΕΠ 2021-2027'!$A$6:$L$25</definedName>
    <definedName name="Z_C0083E43_5C01_4DB9_B351_5D5F964C54AB_.wvu.FilterData" localSheetId="1" hidden="1">'ΠΕΠ 2021-2027'!$A$6:$L$25</definedName>
    <definedName name="Z_C0412AF4_6577_49B6_98B3_3AA63711AFDF_.wvu.FilterData" localSheetId="1" hidden="1">'ΠΕΠ 2021-2027'!$A$6:$L$195</definedName>
    <definedName name="Z_C052AF8D_FCFF_48DD_B976_62645E135978_.wvu.FilterData" localSheetId="1" hidden="1">'ΠΕΠ 2021-2027'!$A$6:$L$25</definedName>
    <definedName name="Z_C0755A22_2CA2_4762_90F4_6F69D346F28D_.wvu.FilterData" localSheetId="1" hidden="1">'ΠΕΠ 2021-2027'!$A$6:$L$195</definedName>
    <definedName name="Z_C0755A22_2CA2_4762_90F4_6F69D346F28D_.wvu.PrintArea" localSheetId="1" hidden="1">'ΠΕΠ 2021-2027'!$A$8:$L$194</definedName>
    <definedName name="Z_C0755A22_2CA2_4762_90F4_6F69D346F28D_.wvu.PrintTitles" localSheetId="1" hidden="1">'ΠΕΠ 2021-2027'!$1:$6</definedName>
    <definedName name="Z_C0A6FA9E_FE2C_4767_84BC_B945A67BA5C6_.wvu.FilterData" localSheetId="1" hidden="1">'ΠΕΠ 2021-2027'!$A$6:$L$25</definedName>
    <definedName name="Z_C0F27DD4_11F9_46D2_9EE7_5FE989D9537F_.wvu.FilterData" localSheetId="1" hidden="1">'ΠΕΠ 2021-2027'!$A$6:$L$25</definedName>
    <definedName name="Z_C14BED24_6089_4E94_8B8D_A2C0A8DBB22D_.wvu.FilterData" localSheetId="1" hidden="1">'ΠΕΠ 2021-2027'!$A$6:$L$25</definedName>
    <definedName name="Z_C14E9161_B291_49D9_81E1_31EFA5ACAAC6_.wvu.FilterData" localSheetId="1" hidden="1">'ΠΕΠ 2021-2027'!$A$6:$L$25</definedName>
    <definedName name="Z_C1557119_3C7A_4E69_BFF6_26C31AB4FE66_.wvu.FilterData" localSheetId="1" hidden="1">'ΠΕΠ 2021-2027'!$A$6:$L$25</definedName>
    <definedName name="Z_C16AC95E_27B3_49C3_9D0D_19C008EBD70D_.wvu.FilterData" localSheetId="1" hidden="1">'ΠΕΠ 2021-2027'!$A$6:$L$25</definedName>
    <definedName name="Z_C16F3C95_E90F_42A0_989E_6D7669569CAE_.wvu.FilterData" localSheetId="1" hidden="1">'ΠΕΠ 2021-2027'!$A$6:$L$195</definedName>
    <definedName name="Z_C1D333E3_4A9A_494D_945F_C31E329420F7_.wvu.FilterData" localSheetId="1" hidden="1">'ΠΕΠ 2021-2027'!$A$6:$L$25</definedName>
    <definedName name="Z_C1E76B53_B970_409A_B779_A7107D26D119_.wvu.FilterData" localSheetId="1" hidden="1">'ΠΕΠ 2021-2027'!$A$6:$L$25</definedName>
    <definedName name="Z_C1FAA916_FCEA_4697_B13A_7521431555AE_.wvu.FilterData" localSheetId="1" hidden="1">'ΠΕΠ 2021-2027'!$A$6:$L$25</definedName>
    <definedName name="Z_C215CF67_8A09_4984_939F_C96CFAFF5FD9_.wvu.FilterData" localSheetId="1" hidden="1">'ΠΕΠ 2021-2027'!$A$6:$L$25</definedName>
    <definedName name="Z_C2A76A60_A873_4931_A813_AA5A931EA401_.wvu.FilterData" localSheetId="1" hidden="1">'ΠΕΠ 2021-2027'!$A$6:$L$25</definedName>
    <definedName name="Z_C347EFE8_0EBA_48AD_8B55_0B7A48222BB4_.wvu.FilterData" localSheetId="1" hidden="1">'ΠΕΠ 2021-2027'!$A$6:$L$195</definedName>
    <definedName name="Z_C367CF3B_A67F_4906_B8DE_1C96F095182F_.wvu.FilterData" localSheetId="1" hidden="1">'ΠΕΠ 2021-2027'!$A$6:$L$195</definedName>
    <definedName name="Z_C367CF3B_A67F_4906_B8DE_1C96F095182F_.wvu.PrintArea" localSheetId="1" hidden="1">'ΠΕΠ 2021-2027'!$A$8:$L$194</definedName>
    <definedName name="Z_C367CF3B_A67F_4906_B8DE_1C96F095182F_.wvu.PrintTitles" localSheetId="1" hidden="1">'ΠΕΠ 2021-2027'!$1:$6</definedName>
    <definedName name="Z_C371002F_1D97_48D3_B035_FC2C63B9449C_.wvu.FilterData" localSheetId="1" hidden="1">'ΠΕΠ 2021-2027'!$A$6:$L$25</definedName>
    <definedName name="Z_C37590D7_E02B_437E_89BE_8A2E25E2F1BE_.wvu.FilterData" localSheetId="1" hidden="1">'ΠΕΠ 2021-2027'!$A$6:$L$25</definedName>
    <definedName name="Z_C37F16F2_7B58_446F_B39F_F89C53F31D15_.wvu.FilterData" localSheetId="1" hidden="1">'ΠΕΠ 2021-2027'!$A$6:$L$25</definedName>
    <definedName name="Z_C395B4B9_2A80_4D3F_95F4_2C41C5D89EB7_.wvu.FilterData" localSheetId="1" hidden="1">'ΠΕΠ 2021-2027'!$A$6:$L$25</definedName>
    <definedName name="Z_C3EB8F8D_B0F7_43C6_A33B_0DB74E4B9CBB_.wvu.FilterData" localSheetId="1" hidden="1">'ΠΕΠ 2021-2027'!$A$6:$L$25</definedName>
    <definedName name="Z_C3FC6BBC_105B_4003_847F_05CE5FE63956_.wvu.FilterData" localSheetId="1" hidden="1">'ΠΕΠ 2021-2027'!$A$6:$L$25</definedName>
    <definedName name="Z_C41B8BE6_F69A_43F7_BC7A_1722C47B5481_.wvu.FilterData" localSheetId="1" hidden="1">'ΠΕΠ 2021-2027'!$A$6:$L$25</definedName>
    <definedName name="Z_C44D9AFE_F922_4947_879B_1F3EDCD0F24C_.wvu.FilterData" localSheetId="1" hidden="1">'ΠΕΠ 2021-2027'!$A$6:$L$195</definedName>
    <definedName name="Z_C4588F52_9C99_4346_88BF_CF58B6CCE2FD_.wvu.FilterData" localSheetId="1" hidden="1">'ΠΕΠ 2021-2027'!$A$6:$L$25</definedName>
    <definedName name="Z_C4673E1C_2919_4B0B_9A4A_9F2E55F8F734_.wvu.FilterData" localSheetId="1" hidden="1">'ΠΕΠ 2021-2027'!$A$6:$L$25</definedName>
    <definedName name="Z_C4755AA4_51EE_4BB0_AD5E_137C88C1ECC2_.wvu.FilterData" localSheetId="1" hidden="1">'ΠΕΠ 2021-2027'!$A$6:$L$25</definedName>
    <definedName name="Z_C480B9ED_461B_4789_BCC4_1B4C65B6AB72_.wvu.FilterData" localSheetId="1" hidden="1">'ΠΕΠ 2021-2027'!$A$6:$L$25</definedName>
    <definedName name="Z_C4C91679_4174_488B_9B20_CA3A2D360A9F_.wvu.FilterData" localSheetId="1" hidden="1">'ΠΕΠ 2021-2027'!$A$6:$L$25</definedName>
    <definedName name="Z_C4EDE5C3_14D3_4706_88E3_6F18C9FF82FF_.wvu.FilterData" localSheetId="1" hidden="1">'ΠΕΠ 2021-2027'!$A$6:$L$25</definedName>
    <definedName name="Z_C50226FA_6180_4A3E_8D0A_726078F89C37_.wvu.FilterData" localSheetId="1" hidden="1">'ΠΕΠ 2021-2027'!$A$6:$L$25</definedName>
    <definedName name="Z_C536846B_F0A5_4A7D_BA90_9A0991B37D55_.wvu.FilterData" localSheetId="1" hidden="1">'ΠΕΠ 2021-2027'!$A$6:$L$195</definedName>
    <definedName name="Z_C575D6B1_A2B2_4971_9A35_7EE5D3046197_.wvu.FilterData" localSheetId="1" hidden="1">'ΠΕΠ 2021-2027'!$A$6:$L$25</definedName>
    <definedName name="Z_C5A5F4D2_B74A_4767_9FC3_7464ADB08DDC_.wvu.FilterData" localSheetId="1" hidden="1">'ΠΕΠ 2021-2027'!$A$6:$L$25</definedName>
    <definedName name="Z_C5BAF9DC_D59C_48F9_A4D3_1EBE6B8FA53E_.wvu.FilterData" localSheetId="1" hidden="1">'ΠΕΠ 2021-2027'!$A$6:$L$25</definedName>
    <definedName name="Z_C5BE867C_DAFD_4A6E_876A_E1F3B3F08D9A_.wvu.FilterData" localSheetId="1" hidden="1">'ΠΕΠ 2021-2027'!$A$6:$L$25</definedName>
    <definedName name="Z_C5FD15A9_B2AD_4AF0_84BE_0E66C9D55FF8_.wvu.FilterData" localSheetId="1" hidden="1">'ΠΕΠ 2021-2027'!$A$6:$L$25</definedName>
    <definedName name="Z_C629C392_BEF8_4EC2_A26E_C836953BDB43_.wvu.FilterData" localSheetId="1" hidden="1">'ΠΕΠ 2021-2027'!$A$6:$L$25</definedName>
    <definedName name="Z_C6A842DC_BC49_43DC_8B94_0015E3ADDD3D_.wvu.FilterData" localSheetId="1" hidden="1">'ΠΕΠ 2021-2027'!$A$6:$L$25</definedName>
    <definedName name="Z_C6B83EFD_5FC0_4B58_B78C_F6B52561A76C_.wvu.FilterData" localSheetId="1" hidden="1">'ΠΕΠ 2021-2027'!$A$6:$L$25</definedName>
    <definedName name="Z_C6C3DC49_A13F_4533_A2D0_7302076C2972_.wvu.FilterData" localSheetId="1" hidden="1">'ΠΕΠ 2021-2027'!$A$6:$L$25</definedName>
    <definedName name="Z_C6C94C11_F87B_46A0_8288_C2820B26A4F7_.wvu.FilterData" localSheetId="1" hidden="1">'ΠΕΠ 2021-2027'!$A$6:$L$25</definedName>
    <definedName name="Z_C6E72320_54E0_4799_A330_D015CFB05AAF_.wvu.FilterData" localSheetId="1" hidden="1">'ΠΕΠ 2021-2027'!$A$6:$L$25</definedName>
    <definedName name="Z_C7206EEC_70AB_4359_BEB5_170654BBA485_.wvu.FilterData" localSheetId="1" hidden="1">'ΠΕΠ 2021-2027'!$A$6:$L$25</definedName>
    <definedName name="Z_C7304698_F720_41BB_93EA_61EB65E432D5_.wvu.FilterData" localSheetId="1" hidden="1">'ΠΕΠ 2021-2027'!$A$6:$L$25</definedName>
    <definedName name="Z_C743655E_8A42_4742_9068_52FFA3F31B05_.wvu.FilterData" localSheetId="1" hidden="1">'ΠΕΠ 2021-2027'!$A$6:$L$25</definedName>
    <definedName name="Z_C74F8544_EE6D_4E91_B788_45B0A39BAD72_.wvu.FilterData" localSheetId="1" hidden="1">'ΠΕΠ 2021-2027'!$A$6:$L$25</definedName>
    <definedName name="Z_C76B4E32_430B_4C27_8506_F1B93BE44A68_.wvu.FilterData" localSheetId="1" hidden="1">'ΠΕΠ 2021-2027'!$A$6:$L$25</definedName>
    <definedName name="Z_C77ECB06_FD7D_4791_86ED_96087D1C0F24_.wvu.FilterData" localSheetId="1" hidden="1">'ΠΕΠ 2021-2027'!$A$6:$L$25</definedName>
    <definedName name="Z_C7874665_1150_4E20_A9DF_B39682FAEC1E_.wvu.FilterData" localSheetId="1" hidden="1">'ΠΕΠ 2021-2027'!$A$6:$L$25</definedName>
    <definedName name="Z_C7A2147B_D7F4_41E7_93AF_99B2A5C8FFCC_.wvu.FilterData" localSheetId="1" hidden="1">'ΠΕΠ 2021-2027'!$A$6:$L$195</definedName>
    <definedName name="Z_C7C314DD_FF45_43EC_8BBC_1AD4EED165B5_.wvu.FilterData" localSheetId="1" hidden="1">'ΠΕΠ 2021-2027'!$A$6:$L$25</definedName>
    <definedName name="Z_C8633701_AB1D_4246_A604_B14D1F6A38D7_.wvu.FilterData" localSheetId="1" hidden="1">'ΠΕΠ 2021-2027'!$A$6:$L$25</definedName>
    <definedName name="Z_C8A2FCB8_0246_4FEB_BEDE_1068AAEDA6F6_.wvu.FilterData" localSheetId="1" hidden="1">'ΠΕΠ 2021-2027'!$A$6:$L$25</definedName>
    <definedName name="Z_C8FBFF62_983C_4C0D_9FD5_EC6456666AAE_.wvu.FilterData" localSheetId="1" hidden="1">'ΠΕΠ 2021-2027'!$A$6:$L$25</definedName>
    <definedName name="Z_C8FD6C7E_5B7D_4520_BCBC_23AB79537F91_.wvu.FilterData" localSheetId="1" hidden="1">'ΠΕΠ 2021-2027'!$A$6:$L$25</definedName>
    <definedName name="Z_C91AC9E8_C856_4E26_9D46_D3BCEDDDB193_.wvu.FilterData" localSheetId="1" hidden="1">'ΠΕΠ 2021-2027'!$A$6:$L$25</definedName>
    <definedName name="Z_C92CCE46_3032_46A7_A461_EABED39FD215_.wvu.FilterData" localSheetId="1" hidden="1">'ΠΕΠ 2021-2027'!$A$6:$L$25</definedName>
    <definedName name="Z_C954E077_7F0A_4703_99F0_C82BF933E50B_.wvu.FilterData" localSheetId="1" hidden="1">'ΠΕΠ 2021-2027'!$A$6:$L$25</definedName>
    <definedName name="Z_C9B6BB6C_9177_47B6_9A46_D71494C5F16A_.wvu.FilterData" localSheetId="1" hidden="1">'ΠΕΠ 2021-2027'!$A$6:$L$25</definedName>
    <definedName name="Z_C9ECF603_7D89_4180_ACF7_26210BB3A33F_.wvu.FilterData" localSheetId="1" hidden="1">'ΠΕΠ 2021-2027'!$A$6:$L$25</definedName>
    <definedName name="Z_CA19F4B1_C78C_4472_98E8_A581EC105C07_.wvu.FilterData" localSheetId="1" hidden="1">'ΠΕΠ 2021-2027'!$A$6:$L$25</definedName>
    <definedName name="Z_CA272813_10E8_4C6E_8F42_345E7B853CA2_.wvu.FilterData" localSheetId="1" hidden="1">'ΠΕΠ 2021-2027'!$A$6:$L$25</definedName>
    <definedName name="Z_CA2930E6_B831_47E4_BF80_93ED19A808A9_.wvu.FilterData" localSheetId="1" hidden="1">'ΠΕΠ 2021-2027'!$A$6:$L$25</definedName>
    <definedName name="Z_CA500FC2_13A4_43C6_9854_5AE31E43E03D_.wvu.FilterData" localSheetId="1" hidden="1">'ΠΕΠ 2021-2027'!$A$6:$L$25</definedName>
    <definedName name="Z_CA87F94A_B204_4A9B_91AB_873FCCEF9967_.wvu.FilterData" localSheetId="1" hidden="1">'ΠΕΠ 2021-2027'!$A$6:$L$25</definedName>
    <definedName name="Z_CAD33CDC_B630_4258_9167_1D925C4C15D6_.wvu.FilterData" localSheetId="1" hidden="1">'ΠΕΠ 2021-2027'!$A$6:$L$25</definedName>
    <definedName name="Z_CB16E3B9_8964_4102_95A9_09A7FFE0D1E6_.wvu.FilterData" localSheetId="1" hidden="1">'ΠΕΠ 2021-2027'!$A$6:$L$25</definedName>
    <definedName name="Z_CB5C8B21_BDC0_4ED7_8973_AC0FD32FDA50_.wvu.FilterData" localSheetId="1" hidden="1">'ΠΕΠ 2021-2027'!$A$6:$L$25</definedName>
    <definedName name="Z_CB5F2E3B_4173_43DC_BC92_0AAAE9AEF351_.wvu.FilterData" localSheetId="1" hidden="1">'ΠΕΠ 2021-2027'!$A$6:$L$25</definedName>
    <definedName name="Z_CB621201_B979_4424_86CC_0E4FCD5DEA5A_.wvu.FilterData" localSheetId="1" hidden="1">'ΠΕΠ 2021-2027'!$A$6:$L$25</definedName>
    <definedName name="Z_CB92B424_982A_4802_9569_EFD683A6DDDB_.wvu.FilterData" localSheetId="1" hidden="1">'ΠΕΠ 2021-2027'!$A$6:$L$25</definedName>
    <definedName name="Z_CB9D4FCD_1203_415F_8F1E_406C50197BAC_.wvu.FilterData" localSheetId="1" hidden="1">'ΠΕΠ 2021-2027'!$A$6:$L$25</definedName>
    <definedName name="Z_CBA46AA4_1627_4EA1_9924_3727225854B3_.wvu.FilterData" localSheetId="1" hidden="1">'ΠΕΠ 2021-2027'!$A$6:$L$25</definedName>
    <definedName name="Z_CBD2528C_D2FF_42A1_9920_52AE1B51E714_.wvu.FilterData" localSheetId="1" hidden="1">'ΠΕΠ 2021-2027'!$A$6:$L$25</definedName>
    <definedName name="Z_CBD6432E_17AB_4CC0_A19C_CF8551DCACCE_.wvu.FilterData" localSheetId="1" hidden="1">'ΠΕΠ 2021-2027'!$A$6:$L$25</definedName>
    <definedName name="Z_CC170932_C787_4313_9150_C2024CA548EB_.wvu.FilterData" localSheetId="1" hidden="1">'ΠΕΠ 2021-2027'!$A$6:$L$25</definedName>
    <definedName name="Z_CC292D34_DC34_4D8B_9C04_06416FF5F9C9_.wvu.FilterData" localSheetId="1" hidden="1">'ΠΕΠ 2021-2027'!$A$6:$L$25</definedName>
    <definedName name="Z_CC459859_7134_4BCB_ADFC_BB554DC12AB0_.wvu.FilterData" localSheetId="1" hidden="1">'ΠΕΠ 2021-2027'!$A$6:$L$25</definedName>
    <definedName name="Z_CC49EBA0_0EBD_436D_8581_61C912569E98_.wvu.FilterData" localSheetId="1" hidden="1">'ΠΕΠ 2021-2027'!$A$6:$L$25</definedName>
    <definedName name="Z_CC5039E2_F573_4606_B7CF_7A09CD2F0C65_.wvu.FilterData" localSheetId="1" hidden="1">'ΠΕΠ 2021-2027'!$A$6:$L$25</definedName>
    <definedName name="Z_CC69ED33_6AD6_43C8_96DB_D0ED4C817E60_.wvu.FilterData" localSheetId="1" hidden="1">'ΠΕΠ 2021-2027'!$A$6:$L$25</definedName>
    <definedName name="Z_CC9F4B2E_1D9B_4F80_AC83_9B16BABA8AF2_.wvu.FilterData" localSheetId="1" hidden="1">'ΠΕΠ 2021-2027'!$A$6:$L$25</definedName>
    <definedName name="Z_CCC17621_3B9D_4283_BE15_DC55DC5AD4A1_.wvu.FilterData" localSheetId="1" hidden="1">'ΠΕΠ 2021-2027'!$A$6:$L$25</definedName>
    <definedName name="Z_CCD6AE4E_CC7E_4307_9B5D_E5C2E74D9999_.wvu.FilterData" localSheetId="1" hidden="1">'ΠΕΠ 2021-2027'!$A$6:$L$25</definedName>
    <definedName name="Z_CCEE4628_9E16_4CBD_8E19_76F7F3C780E0_.wvu.FilterData" localSheetId="1" hidden="1">'ΠΕΠ 2021-2027'!$A$6:$L$25</definedName>
    <definedName name="Z_CD079D6D_7431_4047_9FA5_D3DEACD7D3DC_.wvu.FilterData" localSheetId="1" hidden="1">'ΠΕΠ 2021-2027'!$A$6:$L$25</definedName>
    <definedName name="Z_CD2907D2_383D_4760_8B78_FB7D73412BE7_.wvu.FilterData" localSheetId="1" hidden="1">'ΠΕΠ 2021-2027'!$A$6:$L$195</definedName>
    <definedName name="Z_CE0BD460_9A4C_4D60_9A97_F7341162F644_.wvu.FilterData" localSheetId="1" hidden="1">'ΠΕΠ 2021-2027'!$A$6:$L$195</definedName>
    <definedName name="Z_CE0BD460_9A4C_4D60_9A97_F7341162F644_.wvu.PrintArea" localSheetId="1" hidden="1">'ΠΕΠ 2021-2027'!$A$8:$L$194</definedName>
    <definedName name="Z_CE0BD460_9A4C_4D60_9A97_F7341162F644_.wvu.PrintTitles" localSheetId="1" hidden="1">'ΠΕΠ 2021-2027'!$1:$6</definedName>
    <definedName name="Z_CE297AF1_312B_46F4_8D34_E2914E32274A_.wvu.FilterData" localSheetId="1" hidden="1">'ΠΕΠ 2021-2027'!$A$6:$L$25</definedName>
    <definedName name="Z_CE3A6F14_1FBD_4260_A07B_C4316591A029_.wvu.FilterData" localSheetId="1" hidden="1">'ΠΕΠ 2021-2027'!$A$6:$L$25</definedName>
    <definedName name="Z_CE7D661D_8B21_4686_92D3_25C2476022A5_.wvu.FilterData" localSheetId="1" hidden="1">'ΠΕΠ 2021-2027'!$A$6:$L$195</definedName>
    <definedName name="Z_CE7D661D_8B21_4686_92D3_25C2476022A5_.wvu.PrintArea" localSheetId="1" hidden="1">'ΠΕΠ 2021-2027'!$A$8:$L$194</definedName>
    <definedName name="Z_CE7D661D_8B21_4686_92D3_25C2476022A5_.wvu.PrintTitles" localSheetId="1" hidden="1">'ΠΕΠ 2021-2027'!$1:$6</definedName>
    <definedName name="Z_CEBD0B4D_FF40_4708_AB50_6D2262F19AA2_.wvu.FilterData" localSheetId="1" hidden="1">'ΠΕΠ 2021-2027'!$A$6:$L$25</definedName>
    <definedName name="Z_CF1AA4AC_328D_4BA0_80C7_13216852B25E_.wvu.FilterData" localSheetId="1" hidden="1">'ΠΕΠ 2021-2027'!$A$6:$L$25</definedName>
    <definedName name="Z_CF302488_D53E_4A0C_8C5F_44E616B186A2_.wvu.FilterData" localSheetId="1" hidden="1">'ΠΕΠ 2021-2027'!$A$6:$L$25</definedName>
    <definedName name="Z_CF3DDA7D_F99B_42AE_BE24_D53F401A9FA7_.wvu.FilterData" localSheetId="1" hidden="1">'ΠΕΠ 2021-2027'!$A$6:$L$25</definedName>
    <definedName name="Z_CF536169_EC53_4F0B_91C2_231B32F8F39B_.wvu.FilterData" localSheetId="1" hidden="1">'ΠΕΠ 2021-2027'!$A$6:$L$25</definedName>
    <definedName name="Z_CF76D5C4_7F67_4017_9EE0_732E1CADB839_.wvu.FilterData" localSheetId="1" hidden="1">'ΠΕΠ 2021-2027'!$A$6:$L$25</definedName>
    <definedName name="Z_CFA27FBC_240F_49C7_8781_9EC9A0D787A0_.wvu.FilterData" localSheetId="1" hidden="1">'ΠΕΠ 2021-2027'!$A$6:$L$195</definedName>
    <definedName name="Z_CFAF7315_8965_48BC_84FC_3704691264B8_.wvu.FilterData" localSheetId="1" hidden="1">'ΠΕΠ 2021-2027'!$A$6:$L$25</definedName>
    <definedName name="Z_CFDCB501_2EA2_42CF_A2AE_945B8FEFB63A_.wvu.FilterData" localSheetId="1" hidden="1">'ΠΕΠ 2021-2027'!$A$6:$L$25</definedName>
    <definedName name="Z_CFF9A363_7039_4FC1_AEB8_BF20CCC341F7_.wvu.FilterData" localSheetId="1" hidden="1">'ΠΕΠ 2021-2027'!$A$6:$L$25</definedName>
    <definedName name="Z_D004FF77_92B5_4A6E_8009_C66A524BDB5B_.wvu.FilterData" localSheetId="1" hidden="1">'ΠΕΠ 2021-2027'!$A$6:$L$25</definedName>
    <definedName name="Z_D0376446_BF40_4382_8562_26A9DD28CB7C_.wvu.FilterData" localSheetId="1" hidden="1">'ΠΕΠ 2021-2027'!$A$6:$L$25</definedName>
    <definedName name="Z_D041EF6F_2F92_4DA1_B606_128D64A783E9_.wvu.FilterData" localSheetId="1" hidden="1">'ΠΕΠ 2021-2027'!$A$6:$L$25</definedName>
    <definedName name="Z_D0F8F786_A9BE_4BF0_8BC3_021F1792A7E9_.wvu.FilterData" localSheetId="1" hidden="1">'ΠΕΠ 2021-2027'!$A$6:$L$25</definedName>
    <definedName name="Z_D127693D_A375_4297_80F7_2D361F0A6D76_.wvu.FilterData" localSheetId="1" hidden="1">'ΠΕΠ 2021-2027'!$A$6:$L$25</definedName>
    <definedName name="Z_D1A3DB6F_A5FA_46B5_89A2_28E6243BDBEA_.wvu.FilterData" localSheetId="1" hidden="1">'ΠΕΠ 2021-2027'!$A$6:$L$25</definedName>
    <definedName name="Z_D1BE1627_37E8_4E29_93AB_119335C99330_.wvu.FilterData" localSheetId="1" hidden="1">'ΠΕΠ 2021-2027'!$A$6:$L$25</definedName>
    <definedName name="Z_D26564EF_697D_4A6B_823C_0560F1C3B8EF_.wvu.FilterData" localSheetId="1" hidden="1">'ΠΕΠ 2021-2027'!$A$6:$L$25</definedName>
    <definedName name="Z_D268896A_7036_4965_B379_11A9FBD22A1C_.wvu.FilterData" localSheetId="1" hidden="1">'ΠΕΠ 2021-2027'!$A$6:$L$25</definedName>
    <definedName name="Z_D2A22F04_726F_4236_B52A_2E64D3D356D1_.wvu.FilterData" localSheetId="1" hidden="1">'ΠΕΠ 2021-2027'!$A$6:$L$25</definedName>
    <definedName name="Z_D2DE1995_5283_4F6D_8815_C0C0AC61D824_.wvu.FilterData" localSheetId="1" hidden="1">'ΠΕΠ 2021-2027'!$A$6:$L$25</definedName>
    <definedName name="Z_D2F7C949_F8BF_4ADC_BFFC_E3774132D19B_.wvu.FilterData" localSheetId="1" hidden="1">'ΠΕΠ 2021-2027'!$A$6:$L$25</definedName>
    <definedName name="Z_D31E7548_5D7F_432E_8479_BAFAE0F22285_.wvu.FilterData" localSheetId="1" hidden="1">'ΠΕΠ 2021-2027'!$A$6:$L$25</definedName>
    <definedName name="Z_D3530ACC_B533_4B11_8F6C_22CA2E4F6B24_.wvu.FilterData" localSheetId="1" hidden="1">'ΠΕΠ 2021-2027'!$A$6:$L$25</definedName>
    <definedName name="Z_D36B4016_D805_4FF8_8DD0_9A85F038E865_.wvu.FilterData" localSheetId="1" hidden="1">'ΠΕΠ 2021-2027'!$A$6:$L$25</definedName>
    <definedName name="Z_D3A40203_172C_4899_9FFE_D8E525592083_.wvu.FilterData" localSheetId="1" hidden="1">'ΠΕΠ 2021-2027'!$A$6:$L$25</definedName>
    <definedName name="Z_D3BF7C7B_C5EF_4EFA_9F23_9E3EF2A96419_.wvu.FilterData" localSheetId="1" hidden="1">'ΠΕΠ 2021-2027'!$A$6:$L$25</definedName>
    <definedName name="Z_D3FA100D_191A_4846_8C78_EFD915F15D3F_.wvu.FilterData" localSheetId="1" hidden="1">'ΠΕΠ 2021-2027'!$A$6:$L$25</definedName>
    <definedName name="Z_D487E1A3_492F_4B8E_B0AA_E6B26F6CD801_.wvu.FilterData" localSheetId="1" hidden="1">'ΠΕΠ 2021-2027'!$A$6:$L$25</definedName>
    <definedName name="Z_D4A6A82B_1438_45F4_B58C_3F93AAB56113_.wvu.FilterData" localSheetId="1" hidden="1">'ΠΕΠ 2021-2027'!$A$6:$L$25</definedName>
    <definedName name="Z_D4C0D5A3_EA62_4BF2_A99F_89B6E8E790D0_.wvu.FilterData" localSheetId="1" hidden="1">'ΠΕΠ 2021-2027'!$A$6:$L$25</definedName>
    <definedName name="Z_D4D02C17_0AC6_4393_95FC_1B3F2AB0C7F7_.wvu.FilterData" localSheetId="1" hidden="1">'ΠΕΠ 2021-2027'!$A$6:$L$25</definedName>
    <definedName name="Z_D4ECB37B_E5F3_4B70_849C_D16AE56E7F65_.wvu.FilterData" localSheetId="1" hidden="1">'ΠΕΠ 2021-2027'!$A$6:$L$25</definedName>
    <definedName name="Z_D5062074_D552_4D41_B568_84F5B14C6334_.wvu.FilterData" localSheetId="1" hidden="1">'ΠΕΠ 2021-2027'!$A$6:$L$25</definedName>
    <definedName name="Z_D539BA46_0283_45B9_862A_2562EA272E34_.wvu.FilterData" localSheetId="1" hidden="1">'ΠΕΠ 2021-2027'!$A$6:$L$25</definedName>
    <definedName name="Z_D55473B2_5129_4B7F_9A78_5D4EA5ADEC93_.wvu.FilterData" localSheetId="1" hidden="1">'ΠΕΠ 2021-2027'!$A$6:$L$25</definedName>
    <definedName name="Z_D55BE011_760B_4C98_88A8_23EC1980DED8_.wvu.FilterData" localSheetId="1" hidden="1">'ΠΕΠ 2021-2027'!$A$6:$L$25</definedName>
    <definedName name="Z_D5751A86_5E79_49C3_809A_68CA7581785E_.wvu.FilterData" localSheetId="1" hidden="1">'ΠΕΠ 2021-2027'!$A$6:$L$195</definedName>
    <definedName name="Z_D58C89C4_CBF0_45DA_9C8B_987394A6A213_.wvu.FilterData" localSheetId="1" hidden="1">'ΠΕΠ 2021-2027'!$A$6:$L$25</definedName>
    <definedName name="Z_D5AE255B_5412_44DF_B49E_A15D74646BAE_.wvu.FilterData" localSheetId="1" hidden="1">'ΠΕΠ 2021-2027'!$A$6:$L$25</definedName>
    <definedName name="Z_D5B5009B_94A1_49AD_8803_6A04A84AE1CC_.wvu.FilterData" localSheetId="1" hidden="1">'ΠΕΠ 2021-2027'!$A$6:$L$25</definedName>
    <definedName name="Z_D5F8FB64_6F14_484D_A915_54F62FDF1688_.wvu.FilterData" localSheetId="1" hidden="1">'ΠΕΠ 2021-2027'!$A$6:$L$25</definedName>
    <definedName name="Z_D6050D47_7A76_4726_B80A_F144B69396E8_.wvu.FilterData" localSheetId="1" hidden="1">'ΠΕΠ 2021-2027'!$A$6:$L$25</definedName>
    <definedName name="Z_D64B5625_21CC_4FF7_BCC1_D2AE674B1706_.wvu.FilterData" localSheetId="1" hidden="1">'ΠΕΠ 2021-2027'!$A$6:$L$25</definedName>
    <definedName name="Z_D6632B6C_C3E0_4F58_B620_6CA98EBED70C_.wvu.FilterData" localSheetId="1" hidden="1">'ΠΕΠ 2021-2027'!$A$6:$L$25</definedName>
    <definedName name="Z_D6988436_DD82_4697_B594_ED5226B48B76_.wvu.FilterData" localSheetId="1" hidden="1">'ΠΕΠ 2021-2027'!$A$6:$L$25</definedName>
    <definedName name="Z_D6BFE9B2_6C41_41E1_BAFB_A04FBB68720E_.wvu.FilterData" localSheetId="1" hidden="1">'ΠΕΠ 2021-2027'!$A$6:$L$25</definedName>
    <definedName name="Z_D6FDEEDA_94D7_41CD_A2AD_FF2944A9329A_.wvu.FilterData" localSheetId="1" hidden="1">'ΠΕΠ 2021-2027'!$A$6:$L$25</definedName>
    <definedName name="Z_D6FE62D8_43BD_4A34_B22C_0E2596940AC5_.wvu.FilterData" localSheetId="1" hidden="1">'ΠΕΠ 2021-2027'!$A$6:$L$25</definedName>
    <definedName name="Z_D73EA66B_4E30_432A_B1F3_B55F4EA8CDDF_.wvu.FilterData" localSheetId="1" hidden="1">'ΠΕΠ 2021-2027'!$A$6:$L$25</definedName>
    <definedName name="Z_D7439DF0_B622_44CB_B993_E7015EE44A6F_.wvu.FilterData" localSheetId="1" hidden="1">'ΠΕΠ 2021-2027'!$A$6:$L$195</definedName>
    <definedName name="Z_D7821027_BD4F_48E9_9F68_193C6D9E58EC_.wvu.FilterData" localSheetId="1" hidden="1">'ΠΕΠ 2021-2027'!$A$6:$L$25</definedName>
    <definedName name="Z_D7977ACA_0657_40BF_A89C_7E5FD3AFF159_.wvu.FilterData" localSheetId="1" hidden="1">'ΠΕΠ 2021-2027'!$A$6:$L$25</definedName>
    <definedName name="Z_D7BD5C20_6876_49E9_A130_CE89516B1B6C_.wvu.FilterData" localSheetId="1" hidden="1">'ΠΕΠ 2021-2027'!$A$6:$L$25</definedName>
    <definedName name="Z_D7C9089A_5025_437A_982B_5C01CD868313_.wvu.FilterData" localSheetId="1" hidden="1">'ΠΕΠ 2021-2027'!$A$6:$L$25</definedName>
    <definedName name="Z_D8244F9E_1523_4C86_A0A2_0AA742219929_.wvu.FilterData" localSheetId="1" hidden="1">'ΠΕΠ 2021-2027'!$A$6:$L$25</definedName>
    <definedName name="Z_D8599422_0928_49BD_8820_D18769C70911_.wvu.FilterData" localSheetId="1" hidden="1">'ΠΕΠ 2021-2027'!$A$6:$L$25</definedName>
    <definedName name="Z_D89BF9B4_96A5_4139_B7B4_7D522ECF7C99_.wvu.FilterData" localSheetId="1" hidden="1">'ΠΕΠ 2021-2027'!$A$6:$L$25</definedName>
    <definedName name="Z_D8BAE400_0580_4B89_B48E_8D2DC7A293D1_.wvu.FilterData" localSheetId="1" hidden="1">'ΠΕΠ 2021-2027'!$A$6:$L$195</definedName>
    <definedName name="Z_D8C9C598_C04D_4299_B8E3_9F282119FC65_.wvu.FilterData" localSheetId="1" hidden="1">'ΠΕΠ 2021-2027'!$A$6:$L$25</definedName>
    <definedName name="Z_D8DC310B_40CB_42EE_8018_2E521BC82341_.wvu.FilterData" localSheetId="1" hidden="1">'ΠΕΠ 2021-2027'!$A$6:$L$195</definedName>
    <definedName name="Z_D8E2E250_D930_4658_A70B_117F45AE39F9_.wvu.FilterData" localSheetId="1" hidden="1">'ΠΕΠ 2021-2027'!$A$6:$L$25</definedName>
    <definedName name="Z_D8E84F8D_F1C6_4653_9B0E_5FAF89E17216_.wvu.FilterData" localSheetId="1" hidden="1">'ΠΕΠ 2021-2027'!$A$6:$L$25</definedName>
    <definedName name="Z_D9836126_8C9C_4E7D_8625_CBF008C9BAD5_.wvu.FilterData" localSheetId="1" hidden="1">'ΠΕΠ 2021-2027'!$A$6:$L$25</definedName>
    <definedName name="Z_D9BA0D93_8F23_4641_AE7B_AC416537BEF6_.wvu.FilterData" localSheetId="1" hidden="1">'ΠΕΠ 2021-2027'!$A$6:$L$195</definedName>
    <definedName name="Z_D9CF37EF_7596_4FFC_9C65_F8DA9F137AE3_.wvu.FilterData" localSheetId="1" hidden="1">'ΠΕΠ 2021-2027'!$A$6:$L$25</definedName>
    <definedName name="Z_D9E30BA9_F2BD_4B1F_97D9_0D01F183233D_.wvu.FilterData" localSheetId="1" hidden="1">'ΠΕΠ 2021-2027'!$A$6:$L$195</definedName>
    <definedName name="Z_DA5801EE_2817_43AC_9511_CC04116D984F_.wvu.FilterData" localSheetId="1" hidden="1">'ΠΕΠ 2021-2027'!$A$6:$L$25</definedName>
    <definedName name="Z_DA5801EE_2817_43AC_9511_CC04116D984F_.wvu.PrintArea" localSheetId="1" hidden="1">'ΠΕΠ 2021-2027'!$A$8:$L$194</definedName>
    <definedName name="Z_DA5801EE_2817_43AC_9511_CC04116D984F_.wvu.PrintTitles" localSheetId="1" hidden="1">'ΠΕΠ 2021-2027'!$1:$6</definedName>
    <definedName name="Z_DA600C3B_D87D_4004_8B37_8F58E587C180_.wvu.FilterData" localSheetId="1" hidden="1">'ΠΕΠ 2021-2027'!$A$6:$L$25</definedName>
    <definedName name="Z_DA751716_22DB_465D_960D_BC738BC7EFBF_.wvu.FilterData" localSheetId="1" hidden="1">'ΠΕΠ 2021-2027'!$A$6:$L$25</definedName>
    <definedName name="Z_DA7C1C64_C56F_44DD_A428_A715E287B4CC_.wvu.FilterData" localSheetId="1" hidden="1">'ΠΕΠ 2021-2027'!$A$6:$L$25</definedName>
    <definedName name="Z_DA8C227D_60E6_4C3B_9047_EDA42F31D27A_.wvu.FilterData" localSheetId="1" hidden="1">'ΠΕΠ 2021-2027'!$A$6:$L$25</definedName>
    <definedName name="Z_DA982F37_0A63_4F11_9AC5_CE8A2703E256_.wvu.FilterData" localSheetId="1" hidden="1">'ΠΕΠ 2021-2027'!$A$6:$L$195</definedName>
    <definedName name="Z_DB2D1F8C_3422_4904_AB74_DDB5BCCA1AB8_.wvu.FilterData" localSheetId="1" hidden="1">'ΠΕΠ 2021-2027'!$A$6:$L$195</definedName>
    <definedName name="Z_DB618811_2B43_48D7_8833_CAA1F9104C82_.wvu.FilterData" localSheetId="1" hidden="1">'ΠΕΠ 2021-2027'!$A$6:$L$25</definedName>
    <definedName name="Z_DC0892EF_991B_4A2D_8152_191A820C661D_.wvu.FilterData" localSheetId="1" hidden="1">'ΠΕΠ 2021-2027'!$A$6:$L$195</definedName>
    <definedName name="Z_DC32EC73_3757_42BD_B9BF_DE73839D0833_.wvu.FilterData" localSheetId="1" hidden="1">'ΠΕΠ 2021-2027'!$A$6:$L$25</definedName>
    <definedName name="Z_DC600FA0_CE01_4FBF_AFA3_152BB2005BDD_.wvu.FilterData" localSheetId="1" hidden="1">'ΠΕΠ 2021-2027'!$A$6:$L$25</definedName>
    <definedName name="Z_DC8EA783_B1B8_4127_8FA5_8755CA03EA8C_.wvu.FilterData" localSheetId="1" hidden="1">'ΠΕΠ 2021-2027'!$A$6:$L$25</definedName>
    <definedName name="Z_DCB155F4_6E8C_486C_8970_C0F3D4213629_.wvu.FilterData" localSheetId="1" hidden="1">'ΠΕΠ 2021-2027'!$A$6:$L$25</definedName>
    <definedName name="Z_DCC875A0_1263_45BE_9164_C1DB8E1DA4F1_.wvu.FilterData" localSheetId="1" hidden="1">'ΠΕΠ 2021-2027'!$A$6:$L$25</definedName>
    <definedName name="Z_DCDE2335_C15A_4D39_B983_FA96F105824A_.wvu.FilterData" localSheetId="1" hidden="1">'ΠΕΠ 2021-2027'!$A$6:$L$25</definedName>
    <definedName name="Z_DCF28C18_0FD6_418B_AFE3_A9D88ED7FCD1_.wvu.FilterData" localSheetId="1" hidden="1">'ΠΕΠ 2021-2027'!$A$6:$L$25</definedName>
    <definedName name="Z_DD3177E5_3169_4F08_B7C9_CB0A60251FDC_.wvu.FilterData" localSheetId="1" hidden="1">'ΠΕΠ 2021-2027'!$A$6:$L$25</definedName>
    <definedName name="Z_DD5E6C88_7AAB_4DB4_A447_8680E562A4DB_.wvu.FilterData" localSheetId="1" hidden="1">'ΠΕΠ 2021-2027'!$A$6:$L$25</definedName>
    <definedName name="Z_DD6002EF_9F13_4CB7_A927_DB01C6A6F5E2_.wvu.FilterData" localSheetId="1" hidden="1">'ΠΕΠ 2021-2027'!$A$6:$L$25</definedName>
    <definedName name="Z_DDFC57AE_DA3E_4BE5_B362_E26E74BCEAD5_.wvu.FilterData" localSheetId="1" hidden="1">'ΠΕΠ 2021-2027'!$A$6:$L$25</definedName>
    <definedName name="Z_DDFF4C87_5152_493C_A09C_52BC214734AF_.wvu.FilterData" localSheetId="1" hidden="1">'ΠΕΠ 2021-2027'!$A$6:$L$25</definedName>
    <definedName name="Z_DE0BBFC9_FC97_4824_9F44_352C0D75EA27_.wvu.FilterData" localSheetId="1" hidden="1">'ΠΕΠ 2021-2027'!$A$6:$L$25</definedName>
    <definedName name="Z_DE0DB037_DD3A_4DD5_B693_198BF449AF59_.wvu.FilterData" localSheetId="1" hidden="1">'ΠΕΠ 2021-2027'!$A$6:$L$25</definedName>
    <definedName name="Z_DE10BC86_D721_47B6_9BE7_242E18A3C02F_.wvu.FilterData" localSheetId="1" hidden="1">'ΠΕΠ 2021-2027'!$A$6:$L$25</definedName>
    <definedName name="Z_DE3781FF_8FB7_404C_A0AE_44C3191018EB_.wvu.FilterData" localSheetId="1" hidden="1">'ΠΕΠ 2021-2027'!$A$6:$L$195</definedName>
    <definedName name="Z_DF1B0D76_2BF5_438C_B1F4_C03BB2C9D9D9_.wvu.FilterData" localSheetId="1" hidden="1">'ΠΕΠ 2021-2027'!$A$6:$L$25</definedName>
    <definedName name="Z_DF1D1A12_6B73_47A7_84F6_92CBDEBD8B0D_.wvu.FilterData" localSheetId="1" hidden="1">'ΠΕΠ 2021-2027'!$A$6:$L$25</definedName>
    <definedName name="Z_DF1D62C2_4BDD_4227_9FD6_3019F7A25BB2_.wvu.FilterData" localSheetId="1" hidden="1">'ΠΕΠ 2021-2027'!$A$6:$L$25</definedName>
    <definedName name="Z_DF45010D_2A93_4B2C_84AF_1005038D3081_.wvu.FilterData" localSheetId="1" hidden="1">'ΠΕΠ 2021-2027'!$A$6:$L$25</definedName>
    <definedName name="Z_DF6E7060_3085_4BCB_94AE_DDC45D71CC22_.wvu.FilterData" localSheetId="1" hidden="1">'ΠΕΠ 2021-2027'!$A$6:$L$195</definedName>
    <definedName name="Z_DF978455_0FF7_4A22_8CAA_971929D91ABD_.wvu.FilterData" localSheetId="1" hidden="1">'ΠΕΠ 2021-2027'!$A$6:$L$25</definedName>
    <definedName name="Z_DFDDE52F_BE25_4A20_AA21_592EF5B63608_.wvu.FilterData" localSheetId="1" hidden="1">'ΠΕΠ 2021-2027'!$A$6:$L$25</definedName>
    <definedName name="Z_DFDDE52F_BE25_4A20_AA21_592EF5B63608_.wvu.PrintArea" localSheetId="1" hidden="1">'ΠΕΠ 2021-2027'!$A$8:$L$194</definedName>
    <definedName name="Z_DFDDE52F_BE25_4A20_AA21_592EF5B63608_.wvu.PrintTitles" localSheetId="1" hidden="1">'ΠΕΠ 2021-2027'!$1:$6</definedName>
    <definedName name="Z_E0003ECB_51BE_4253_98DD_937B905F48E8_.wvu.FilterData" localSheetId="1" hidden="1">'ΠΕΠ 2021-2027'!$A$6:$L$25</definedName>
    <definedName name="Z_E0024D34_D4FA_4C83_8A65_F4B402F0EB66_.wvu.FilterData" localSheetId="1" hidden="1">'ΠΕΠ 2021-2027'!$A$6:$L$25</definedName>
    <definedName name="Z_E0275D8A_E5B2_4111_8803_713E5C8ECA54_.wvu.FilterData" localSheetId="1" hidden="1">'ΠΕΠ 2021-2027'!$A$6:$L$25</definedName>
    <definedName name="Z_E04AEF2B_4E73_4A00_9A8D_2D234FEE0028_.wvu.FilterData" localSheetId="1" hidden="1">'ΠΕΠ 2021-2027'!$A$6:$L$25</definedName>
    <definedName name="Z_E0645E48_9382_4A88_932E_DD95DC3006D7_.wvu.FilterData" localSheetId="1" hidden="1">'ΠΕΠ 2021-2027'!$A$6:$L$195</definedName>
    <definedName name="Z_E087B4F3_7F10_4115_AB76_906A4B46C3ED_.wvu.FilterData" localSheetId="1" hidden="1">'ΠΕΠ 2021-2027'!$A$6:$L$25</definedName>
    <definedName name="Z_E0909115_3E31_44BB_B0C6_2587D3B3B5CC_.wvu.FilterData" localSheetId="1" hidden="1">'ΠΕΠ 2021-2027'!$A$6:$L$25</definedName>
    <definedName name="Z_E0B18C19_3EA1_4939_BFE3_90588EB391BE_.wvu.FilterData" localSheetId="1" hidden="1">'ΠΕΠ 2021-2027'!$A$6:$L$25</definedName>
    <definedName name="Z_E0D3D85F_DD32_4C65_85D7_D6A487EA72E4_.wvu.FilterData" localSheetId="1" hidden="1">'ΠΕΠ 2021-2027'!$A$6:$L$25</definedName>
    <definedName name="Z_E1028469_773E_4361_B767_4D6AE26261ED_.wvu.FilterData" localSheetId="1" hidden="1">'ΠΕΠ 2021-2027'!$A$6:$L$25</definedName>
    <definedName name="Z_E114B986_33E6_49F9_B957_8A553C5E8CB7_.wvu.FilterData" localSheetId="1" hidden="1">'ΠΕΠ 2021-2027'!$A$6:$L$25</definedName>
    <definedName name="Z_E11BF2C1_E7C9_415F_97D8_3DDB56A1BFFC_.wvu.FilterData" localSheetId="1" hidden="1">'ΠΕΠ 2021-2027'!$A$6:$L$25</definedName>
    <definedName name="Z_E11E15A8_13B9_44F5_8863_BF2D1D3179D2_.wvu.FilterData" localSheetId="1" hidden="1">'ΠΕΠ 2021-2027'!$A$6:$L$25</definedName>
    <definedName name="Z_E16871AC_68A1_4CE7_B222_722878F60E24_.wvu.FilterData" localSheetId="1" hidden="1">'ΠΕΠ 2021-2027'!$A$6:$L$25</definedName>
    <definedName name="Z_E18677C7_967E_47C9_9CFB_174F346AA34E_.wvu.FilterData" localSheetId="1" hidden="1">'ΠΕΠ 2021-2027'!$A$6:$L$25</definedName>
    <definedName name="Z_E19BA2C1_E850_43A2_A30E_F6DDB9CEF8EE_.wvu.FilterData" localSheetId="1" hidden="1">'ΠΕΠ 2021-2027'!$A$6:$L$25</definedName>
    <definedName name="Z_E1AB599B_0B93_4B58_9352_E4101C05C191_.wvu.FilterData" localSheetId="1" hidden="1">'ΠΕΠ 2021-2027'!$A$6:$L$195</definedName>
    <definedName name="Z_E1AB6B7C_1487_4851_B77A_D739B1314330_.wvu.FilterData" localSheetId="1" hidden="1">'ΠΕΠ 2021-2027'!$A$6:$L$25</definedName>
    <definedName name="Z_E1C4BDA9_B83D_4DD2_A273_44D569357BF2_.wvu.FilterData" localSheetId="1" hidden="1">'ΠΕΠ 2021-2027'!$A$6:$L$25</definedName>
    <definedName name="Z_E1E1EE24_CA34_414A_AF7E_7E98C8F8366F_.wvu.FilterData" localSheetId="1" hidden="1">'ΠΕΠ 2021-2027'!$A$6:$L$25</definedName>
    <definedName name="Z_E20C62BB_B4A8_415F_9845_EFE19CF3B4CE_.wvu.FilterData" localSheetId="1" hidden="1">'ΠΕΠ 2021-2027'!$A$6:$L$25</definedName>
    <definedName name="Z_E210492A_65BF_42E9_9FCA_1722B078357E_.wvu.FilterData" localSheetId="1" hidden="1">'ΠΕΠ 2021-2027'!$A$6:$L$25</definedName>
    <definedName name="Z_E24A4F9B_6B79_482C_A28A_0FA3E6185DAD_.wvu.FilterData" localSheetId="1" hidden="1">'ΠΕΠ 2021-2027'!$A$6:$L$25</definedName>
    <definedName name="Z_E2B4AF2A_3425_439D_9132_37A04D3A1D11_.wvu.FilterData" localSheetId="1" hidden="1">'ΠΕΠ 2021-2027'!$A$6:$L$25</definedName>
    <definedName name="Z_E2DA3DD6_53D2_4040_A1B6_653191521251_.wvu.FilterData" localSheetId="1" hidden="1">'ΠΕΠ 2021-2027'!$A$6:$L$195</definedName>
    <definedName name="Z_E2F3737F_7676_4661_9491_59DAF4F01E1A_.wvu.FilterData" localSheetId="1" hidden="1">'ΠΕΠ 2021-2027'!$A$6:$L$195</definedName>
    <definedName name="Z_E3348B80_B613_4246_A5E0_2F0772DB2F51_.wvu.FilterData" localSheetId="1" hidden="1">'ΠΕΠ 2021-2027'!$A$6:$L$195</definedName>
    <definedName name="Z_E37DF713_6245_4171_9C17_5B8D8DBD6683_.wvu.FilterData" localSheetId="1" hidden="1">'ΠΕΠ 2021-2027'!$A$6:$L$25</definedName>
    <definedName name="Z_E3E0F3DB_9D7A_4F6F_B004_58456B52B5CF_.wvu.FilterData" localSheetId="1" hidden="1">'ΠΕΠ 2021-2027'!$A$6:$L$25</definedName>
    <definedName name="Z_E3E27B30_1A35_4CB2_9736_0D810B012388_.wvu.FilterData" localSheetId="1" hidden="1">'ΠΕΠ 2021-2027'!$A$6:$L$25</definedName>
    <definedName name="Z_E3E6166F_5445_4D7A_8F9E_EC2EF1CA8C5F_.wvu.FilterData" localSheetId="1" hidden="1">'ΠΕΠ 2021-2027'!$A$6:$L$25</definedName>
    <definedName name="Z_E3FAEF8F_E28C_4E60_A949_43B93E951476_.wvu.FilterData" localSheetId="1" hidden="1">'ΠΕΠ 2021-2027'!$A$6:$L$195</definedName>
    <definedName name="Z_E40DE6B9_44B0_438B_BC30_BDDD251547E5_.wvu.FilterData" localSheetId="1" hidden="1">'ΠΕΠ 2021-2027'!$A$6:$L$25</definedName>
    <definedName name="Z_E42854A1_217F_4774_818D_E9D7EB0CC6FB_.wvu.FilterData" localSheetId="1" hidden="1">'ΠΕΠ 2021-2027'!$A$6:$L$25</definedName>
    <definedName name="Z_E47251F4_F920_4D59_806E_D854279F9F04_.wvu.FilterData" localSheetId="1" hidden="1">'ΠΕΠ 2021-2027'!$A$6:$L$25</definedName>
    <definedName name="Z_E4961A2B_C188_4F2D_ADB7_AB120A60D8AC_.wvu.FilterData" localSheetId="1" hidden="1">'ΠΕΠ 2021-2027'!$A$6:$L$25</definedName>
    <definedName name="Z_E4EF3B52_AF3D_46E3_A4D4_69D384E603A2_.wvu.FilterData" localSheetId="1" hidden="1">'ΠΕΠ 2021-2027'!$A$6:$L$25</definedName>
    <definedName name="Z_E4F1F0ED_9A1B_4DDF_B7AD_C85814557154_.wvu.FilterData" localSheetId="1" hidden="1">'ΠΕΠ 2021-2027'!$A$6:$L$25</definedName>
    <definedName name="Z_E56D3F25_481A_4FC4_BEFC_6C5B71175D6F_.wvu.FilterData" localSheetId="1" hidden="1">'ΠΕΠ 2021-2027'!$A$6:$L$25</definedName>
    <definedName name="Z_E58B5DE3_0D96_4D64_80AA_70444EC59192_.wvu.FilterData" localSheetId="1" hidden="1">'ΠΕΠ 2021-2027'!$A$6:$L$25</definedName>
    <definedName name="Z_E5B4749B_1BB1_4DFD_AE30_A2D34C888C43_.wvu.FilterData" localSheetId="1" hidden="1">'ΠΕΠ 2021-2027'!$A$6:$L$25</definedName>
    <definedName name="Z_E5F4934B_F3FF_4CA7_9CDC_343E056E830E_.wvu.FilterData" localSheetId="1" hidden="1">'ΠΕΠ 2021-2027'!$A$6:$L$25</definedName>
    <definedName name="Z_E608F147_5F85_456F_AC82_8C7AB93D71E6_.wvu.FilterData" localSheetId="1" hidden="1">'ΠΕΠ 2021-2027'!$A$6:$L$25</definedName>
    <definedName name="Z_E6210808_8C67_4774_91ED_6BE7EA542D6F_.wvu.FilterData" localSheetId="1" hidden="1">'ΠΕΠ 2021-2027'!$A$6:$L$25</definedName>
    <definedName name="Z_E637C182_F8CC_4F23_BA13_FF3ED51EE538_.wvu.FilterData" localSheetId="1" hidden="1">'ΠΕΠ 2021-2027'!$A$6:$L$195</definedName>
    <definedName name="Z_E65DFC0E_2E98_4FAA_A968_972647F8699A_.wvu.FilterData" localSheetId="1" hidden="1">'ΠΕΠ 2021-2027'!$A$6:$L$25</definedName>
    <definedName name="Z_E6632C5D_7BBF_4F97_91CA_5F7EF7C7FEA3_.wvu.FilterData" localSheetId="1" hidden="1">'ΠΕΠ 2021-2027'!$A$6:$L$195</definedName>
    <definedName name="Z_E78CC5D2_064D_4DEF_AD92_9C5E0BB62B70_.wvu.FilterData" localSheetId="1" hidden="1">'ΠΕΠ 2021-2027'!$A$6:$L$25</definedName>
    <definedName name="Z_E7A1EF05_1F04_4B50_8687_066D6F58631C_.wvu.FilterData" localSheetId="1" hidden="1">'ΠΕΠ 2021-2027'!$A$6:$L$25</definedName>
    <definedName name="Z_E7C48DFD_613A_4A76_83D5_56FEA999979F_.wvu.FilterData" localSheetId="1" hidden="1">'ΠΕΠ 2021-2027'!$A$6:$L$25</definedName>
    <definedName name="Z_E8026AB7_0D9D_4B49_8120_DEC50DB66E5F_.wvu.FilterData" localSheetId="1" hidden="1">'ΠΕΠ 2021-2027'!$A$6:$L$195</definedName>
    <definedName name="Z_E803316C_35BA_4C13_BC2E_8CA8A2116CFD_.wvu.FilterData" localSheetId="1" hidden="1">'ΠΕΠ 2021-2027'!$A$6:$L$25</definedName>
    <definedName name="Z_E82EE719_5E67_492E_8F5E_DD4C03231DED_.wvu.FilterData" localSheetId="1" hidden="1">'ΠΕΠ 2021-2027'!$A$6:$L$195</definedName>
    <definedName name="Z_E854826E_518B_44A8_90DE_A5C9B9CEF3DB_.wvu.FilterData" localSheetId="1" hidden="1">'ΠΕΠ 2021-2027'!$A$6:$L$25</definedName>
    <definedName name="Z_E8949B57_ED2F_4C28_BF73_F81850C7B913_.wvu.FilterData" localSheetId="1" hidden="1">'ΠΕΠ 2021-2027'!$A$6:$L$25</definedName>
    <definedName name="Z_E8B46B8B_FB9A_4F9A_AB65_2DA45732927B_.wvu.FilterData" localSheetId="1" hidden="1">'ΠΕΠ 2021-2027'!$A$6:$L$25</definedName>
    <definedName name="Z_E9064218_DA0F_4009_B8D2_599C3151B359_.wvu.FilterData" localSheetId="1" hidden="1">'ΠΕΠ 2021-2027'!$A$6:$L$25</definedName>
    <definedName name="Z_E9086AC2_EE96_4EDD_87F4_B94C5A792950_.wvu.FilterData" localSheetId="1" hidden="1">'ΠΕΠ 2021-2027'!$A$6:$L$25</definedName>
    <definedName name="Z_E90F6AB4_D665_4F4E_95D8_3E0592044649_.wvu.FilterData" localSheetId="1" hidden="1">'ΠΕΠ 2021-2027'!$A$6:$L$25</definedName>
    <definedName name="Z_E9480DDB_B658_4091_B3D0_43B074C475AE_.wvu.FilterData" localSheetId="1" hidden="1">'ΠΕΠ 2021-2027'!$A$6:$L$25</definedName>
    <definedName name="Z_E9AA68E0_E042_4C46_9238_464014C3F969_.wvu.FilterData" localSheetId="1" hidden="1">'ΠΕΠ 2021-2027'!$A$6:$L$25</definedName>
    <definedName name="Z_E9BF6AA7_F55D_41D6_B9DE_1AC78699123C_.wvu.FilterData" localSheetId="1" hidden="1">'ΠΕΠ 2021-2027'!$A$6:$L$25</definedName>
    <definedName name="Z_E9CB36A1_0B09_4C18_9E00_ABBE68C2DB3F_.wvu.FilterData" localSheetId="1" hidden="1">'ΠΕΠ 2021-2027'!$A$6:$L$25</definedName>
    <definedName name="Z_EA09B75B_8AB8_4EB0_8B4E_6E3EB5E376D6_.wvu.FilterData" localSheetId="1" hidden="1">'ΠΕΠ 2021-2027'!$A$6:$L$25</definedName>
    <definedName name="Z_EA1233DB_2691_442D_8EE3_4DF649299ED3_.wvu.FilterData" localSheetId="1" hidden="1">'ΠΕΠ 2021-2027'!$A$6:$L$25</definedName>
    <definedName name="Z_EA37BE61_8E92_428D_84B6_C018CB48E65B_.wvu.FilterData" localSheetId="1" hidden="1">'ΠΕΠ 2021-2027'!$A$6:$L$25</definedName>
    <definedName name="Z_EA46F4C7_0E0F_4425_8491_C5BA32E1C6A4_.wvu.FilterData" localSheetId="1" hidden="1">'ΠΕΠ 2021-2027'!$A$6:$L$25</definedName>
    <definedName name="Z_EA81105D_80AA_4777_96B4_24A88EE7F7E8_.wvu.FilterData" localSheetId="1" hidden="1">'ΠΕΠ 2021-2027'!$A$6:$L$25</definedName>
    <definedName name="Z_EA9B74BB_061C_4F27_B178_4142E1D9DB20_.wvu.FilterData" localSheetId="1" hidden="1">'ΠΕΠ 2021-2027'!$A$6:$L$25</definedName>
    <definedName name="Z_EAC9F41F_9CBB_46E6_AFF0_89BC9B96628C_.wvu.FilterData" localSheetId="1" hidden="1">'ΠΕΠ 2021-2027'!$A$6:$L$25</definedName>
    <definedName name="Z_EB123CCE_F50F_49D0_81AD_F1FCD34695B8_.wvu.FilterData" localSheetId="1" hidden="1">'ΠΕΠ 2021-2027'!$A$6:$L$25</definedName>
    <definedName name="Z_EB37F943_A2D0_468B_B12A_E98AA8D4F9A9_.wvu.FilterData" localSheetId="1" hidden="1">'ΠΕΠ 2021-2027'!$A$6:$L$25</definedName>
    <definedName name="Z_EC84E8F1_05DF_4A17_9D65_5E9C2CE42626_.wvu.FilterData" localSheetId="1" hidden="1">'ΠΕΠ 2021-2027'!$A$6:$L$25</definedName>
    <definedName name="Z_EC91FCB8_4389_43C3_8F3F_7B8D4CD0D5CE_.wvu.FilterData" localSheetId="1" hidden="1">'ΠΕΠ 2021-2027'!$A$6:$L$25</definedName>
    <definedName name="Z_EC921BD9_F4D0_4B51_AA2D_8DA3180C8F25_.wvu.FilterData" localSheetId="1" hidden="1">'ΠΕΠ 2021-2027'!$A$6:$L$25</definedName>
    <definedName name="Z_ECB9954B_0EA6_44E5_8019_FA97D47B6FD6_.wvu.FilterData" localSheetId="1" hidden="1">'ΠΕΠ 2021-2027'!$A$6:$L$25</definedName>
    <definedName name="Z_ECDFB546_4A4C_4BC1_9BAC_2EB39455032E_.wvu.FilterData" localSheetId="1" hidden="1">'ΠΕΠ 2021-2027'!$A$6:$L$25</definedName>
    <definedName name="Z_ECE91D46_0BD8_4912_9171_2AFBBB6B74C7_.wvu.FilterData" localSheetId="1" hidden="1">'ΠΕΠ 2021-2027'!$A$6:$L$25</definedName>
    <definedName name="Z_ED290DCF_6FB8_4CBC_B2EA_FF874A996D1E_.wvu.FilterData" localSheetId="1" hidden="1">'ΠΕΠ 2021-2027'!$A$6:$L$195</definedName>
    <definedName name="Z_ED58CCBC_183B_432B_ADE6_4175C1D1A08D_.wvu.FilterData" localSheetId="1" hidden="1">'ΠΕΠ 2021-2027'!$A$6:$L$25</definedName>
    <definedName name="Z_ED7E4EF6_2480_4666_A3A7_B42CC017DF30_.wvu.FilterData" localSheetId="1" hidden="1">'ΠΕΠ 2021-2027'!$A$6:$L$25</definedName>
    <definedName name="Z_ED8951FE_85E5_4D48_9102_831D4D2B987A_.wvu.FilterData" localSheetId="1" hidden="1">'ΠΕΠ 2021-2027'!$A$6:$L$195</definedName>
    <definedName name="Z_ED8C720C_13FD_4CFE_B02D_20763E90237A_.wvu.FilterData" localSheetId="1" hidden="1">'ΠΕΠ 2021-2027'!$A$6:$L$25</definedName>
    <definedName name="Z_ED98E33A_F232_492E_90E0_44DC784B1AF8_.wvu.FilterData" localSheetId="1" hidden="1">'ΠΕΠ 2021-2027'!$A$6:$L$25</definedName>
    <definedName name="Z_EDBC5BCE_8F91_4679_92D8_D356CB38A551_.wvu.FilterData" localSheetId="1" hidden="1">'ΠΕΠ 2021-2027'!$A$6:$L$25</definedName>
    <definedName name="Z_EDBC79C7_3FB4_4879_98CC_D2872CC66CD2_.wvu.FilterData" localSheetId="1" hidden="1">'ΠΕΠ 2021-2027'!$A$6:$L$25</definedName>
    <definedName name="Z_EDC8BC24_6878_4A14_BB16_2E02DAE4CDB4_.wvu.FilterData" localSheetId="1" hidden="1">'ΠΕΠ 2021-2027'!$A$6:$L$25</definedName>
    <definedName name="Z_EE2D8CBC_7757_478C_AC0E_5859377EB931_.wvu.FilterData" localSheetId="1" hidden="1">'ΠΕΠ 2021-2027'!$A$6:$L$25</definedName>
    <definedName name="Z_EEF1F311_B9E8_4930_9766_6C2871B02057_.wvu.FilterData" localSheetId="1" hidden="1">'ΠΕΠ 2021-2027'!$A$6:$L$25</definedName>
    <definedName name="Z_EF0738C0_5676_4238_872B_CEFEB04218F5_.wvu.FilterData" localSheetId="1" hidden="1">'ΠΕΠ 2021-2027'!$A$6:$L$25</definedName>
    <definedName name="Z_EF1DCF73_6289_420E_B416_3791349FACD0_.wvu.FilterData" localSheetId="1" hidden="1">'ΠΕΠ 2021-2027'!$A$6:$L$25</definedName>
    <definedName name="Z_EF279C29_CC1F_421C_8F61_83C529C0F5B5_.wvu.FilterData" localSheetId="1" hidden="1">'ΠΕΠ 2021-2027'!$A$6:$L$195</definedName>
    <definedName name="Z_EF59EB75_BC03_4099_896A_8415614A92BC_.wvu.FilterData" localSheetId="1" hidden="1">'ΠΕΠ 2021-2027'!$A$6:$L$25</definedName>
    <definedName name="Z_EF9563C6_30BD_4BF0_AAB8_5DF301BDA33D_.wvu.FilterData" localSheetId="1" hidden="1">'ΠΕΠ 2021-2027'!$A$6:$L$195</definedName>
    <definedName name="Z_EF9563C6_30BD_4BF0_AAB8_5DF301BDA33D_.wvu.PrintArea" localSheetId="1" hidden="1">'ΠΕΠ 2021-2027'!$A$8:$L$194</definedName>
    <definedName name="Z_EF9563C6_30BD_4BF0_AAB8_5DF301BDA33D_.wvu.PrintTitles" localSheetId="1" hidden="1">'ΠΕΠ 2021-2027'!$1:$6</definedName>
    <definedName name="Z_F08B43DB_ACC4_4488_BB7A_6CFAE7727DDA_.wvu.FilterData" localSheetId="1" hidden="1">'ΠΕΠ 2021-2027'!$A$6:$L$195</definedName>
    <definedName name="Z_F0A533C3_5890_445E_ACF7_A45B653870A4_.wvu.FilterData" localSheetId="1" hidden="1">'ΠΕΠ 2021-2027'!$A$6:$L$25</definedName>
    <definedName name="Z_F0B42107_72A4_4BD7_8BAF_E47BB557477F_.wvu.FilterData" localSheetId="1" hidden="1">'ΠΕΠ 2021-2027'!$A$6:$L$25</definedName>
    <definedName name="Z_F0CF8004_C1E6_491A_98D6_2AF5DE2C9702_.wvu.FilterData" localSheetId="1" hidden="1">'ΠΕΠ 2021-2027'!$A$6:$L$25</definedName>
    <definedName name="Z_F0FAF226_EA99_4995_86CF_F492EB6FAAD0_.wvu.FilterData" localSheetId="1" hidden="1">'ΠΕΠ 2021-2027'!$A$6:$L$25</definedName>
    <definedName name="Z_F103D957_C745_4197_9676_9D8B5451434E_.wvu.FilterData" localSheetId="1" hidden="1">'ΠΕΠ 2021-2027'!$A$6:$L$25</definedName>
    <definedName name="Z_F1F88A28_FFF1_49DF_B3B9_9C707673B890_.wvu.FilterData" localSheetId="1" hidden="1">'ΠΕΠ 2021-2027'!$A$6:$L$25</definedName>
    <definedName name="Z_F24B34EB_B121_420E_B006_4030891F4B81_.wvu.FilterData" localSheetId="1" hidden="1">'ΠΕΠ 2021-2027'!$A$6:$L$25</definedName>
    <definedName name="Z_F26A754B_2930_48B7_96D5_65BCF992CB65_.wvu.FilterData" localSheetId="1" hidden="1">'ΠΕΠ 2021-2027'!$A$6:$L$195</definedName>
    <definedName name="Z_F27BD4B9_1721_4F0C_8ABA_D694C7B92767_.wvu.FilterData" localSheetId="1" hidden="1">'ΠΕΠ 2021-2027'!$A$6:$L$195</definedName>
    <definedName name="Z_F2C5AD1E_BEA9_473E_BA83_B7AA8A854019_.wvu.FilterData" localSheetId="1" hidden="1">'ΠΕΠ 2021-2027'!$A$6:$L$25</definedName>
    <definedName name="Z_F2CC51D0_DE63_4427_A350_DE501D95FFB0_.wvu.FilterData" localSheetId="1" hidden="1">'ΠΕΠ 2021-2027'!$A$6:$L$25</definedName>
    <definedName name="Z_F2D323FC_F0A0_4772_83AA_89F1B6BE157F_.wvu.FilterData" localSheetId="1" hidden="1">'ΠΕΠ 2021-2027'!$A$6:$L$25</definedName>
    <definedName name="Z_F2D4B5DE_5AFD_4301_8797_8FC5C42664AE_.wvu.FilterData" localSheetId="1" hidden="1">'ΠΕΠ 2021-2027'!$A$6:$L$25</definedName>
    <definedName name="Z_F328E68E_31C2_4B9B_826D_4DF27B11ABCB_.wvu.FilterData" localSheetId="1" hidden="1">'ΠΕΠ 2021-2027'!$A$6:$L$195</definedName>
    <definedName name="Z_F32F8F56_E4B6_4D40_ABFF_CAC92BF14BBB_.wvu.FilterData" localSheetId="1" hidden="1">'ΠΕΠ 2021-2027'!$A$6:$L$25</definedName>
    <definedName name="Z_F3351286_4C01_4AEB_9261_1CDC6B692B8E_.wvu.FilterData" localSheetId="1" hidden="1">'ΠΕΠ 2021-2027'!$A$6:$L$195</definedName>
    <definedName name="Z_F3372179_7E9E_4087_8EB1_F434ED7A254B_.wvu.FilterData" localSheetId="1" hidden="1">'ΠΕΠ 2021-2027'!$A$6:$L$25</definedName>
    <definedName name="Z_F33987E2_1DD8_406D_9E26_11F8E8A83B89_.wvu.FilterData" localSheetId="1" hidden="1">'ΠΕΠ 2021-2027'!$A$6:$L$25</definedName>
    <definedName name="Z_F376B8AD_6D65_4994_A779_1B1CA1485CFA_.wvu.FilterData" localSheetId="1" hidden="1">'ΠΕΠ 2021-2027'!$A$6:$L$25</definedName>
    <definedName name="Z_F395DC6C_EC4B_49CF_B138_F385AA2B6A7C_.wvu.FilterData" localSheetId="1" hidden="1">'ΠΕΠ 2021-2027'!$A$6:$L$25</definedName>
    <definedName name="Z_F3DE2A8A_50E3_4F41_8998_2DCBABE14C54_.wvu.FilterData" localSheetId="1" hidden="1">'ΠΕΠ 2021-2027'!$A$6:$L$25</definedName>
    <definedName name="Z_F40C6A31_BF64_47D9_B758_560DEA579D42_.wvu.FilterData" localSheetId="1" hidden="1">'ΠΕΠ 2021-2027'!$A$6:$L$25</definedName>
    <definedName name="Z_F41535E8_3A28_4860_993A_F241878F65B3_.wvu.FilterData" localSheetId="1" hidden="1">'ΠΕΠ 2021-2027'!$A$6:$L$25</definedName>
    <definedName name="Z_F42081E9_189E_4D0C_8D6E_201D7178F927_.wvu.FilterData" localSheetId="1" hidden="1">'ΠΕΠ 2021-2027'!$A$6:$L$25</definedName>
    <definedName name="Z_F532883B_AF03_4D0D_9AED_78FD6FB264FD_.wvu.FilterData" localSheetId="1" hidden="1">'ΠΕΠ 2021-2027'!$A$6:$L$25</definedName>
    <definedName name="Z_F53F6995_5E79_4631_AD0D_FE6A8F869E07_.wvu.FilterData" localSheetId="1" hidden="1">'ΠΕΠ 2021-2027'!$A$6:$L$25</definedName>
    <definedName name="Z_F554BEFB_353C_432F_ADE8_ACE2FC3DE2CF_.wvu.FilterData" localSheetId="1" hidden="1">'ΠΕΠ 2021-2027'!$A$6:$L$25</definedName>
    <definedName name="Z_F5760C87_15C2_43BD_9DDB_65FA2B9FF2A5_.wvu.FilterData" localSheetId="1" hidden="1">'ΠΕΠ 2021-2027'!$A$6:$L$195</definedName>
    <definedName name="Z_F579D607_B7E9_4BE7_91DA_AD76474AFBBE_.wvu.FilterData" localSheetId="1" hidden="1">'ΠΕΠ 2021-2027'!$A$6:$L$25</definedName>
    <definedName name="Z_F5BDF62A_1BE7_401A_AF2F_F16419A326D2_.wvu.FilterData" localSheetId="1" hidden="1">'ΠΕΠ 2021-2027'!$A$6:$L$25</definedName>
    <definedName name="Z_F61225C5_95BB_4797_B24C_474849F14E58_.wvu.FilterData" localSheetId="1" hidden="1">'ΠΕΠ 2021-2027'!$A$6:$L$25</definedName>
    <definedName name="Z_F6177C99_E3A7_4614_BDE2_5C02B65E78CC_.wvu.FilterData" localSheetId="1" hidden="1">'ΠΕΠ 2021-2027'!$A$6:$L$25</definedName>
    <definedName name="Z_F6708BE3_BE5C_490D_BCEC_479D81BBEE76_.wvu.FilterData" localSheetId="1" hidden="1">'ΠΕΠ 2021-2027'!$A$6:$L$25</definedName>
    <definedName name="Z_F67D51D1_1C1F_43E4_9330_7F7EE4C6BED1_.wvu.FilterData" localSheetId="1" hidden="1">'ΠΕΠ 2021-2027'!$A$6:$L$25</definedName>
    <definedName name="Z_F6887F62_CC87_46FB_820F_8FEAAC8FB805_.wvu.FilterData" localSheetId="1" hidden="1">'ΠΕΠ 2021-2027'!$A$6:$L$25</definedName>
    <definedName name="Z_F6AA6D04_76B8_4B4A_827B_00F81BAC76B2_.wvu.FilterData" localSheetId="1" hidden="1">'ΠΕΠ 2021-2027'!$A$6:$L$25</definedName>
    <definedName name="Z_F6FD8013_3205_491A_9A07_5C6893DD52C8_.wvu.FilterData" localSheetId="1" hidden="1">'ΠΕΠ 2021-2027'!$A$6:$L$25</definedName>
    <definedName name="Z_F70DBC1A_DA75_4805_BE6E_D1B0A1A42400_.wvu.FilterData" localSheetId="1" hidden="1">'ΠΕΠ 2021-2027'!$A$6:$L$195</definedName>
    <definedName name="Z_F71AAA8A_E1AC_4B7A_89AD_712D415AE060_.wvu.FilterData" localSheetId="1" hidden="1">'ΠΕΠ 2021-2027'!$A$6:$L$195</definedName>
    <definedName name="Z_F7208FFE_8F12_48EF_A795_ECA5D5458DCE_.wvu.FilterData" localSheetId="1" hidden="1">'ΠΕΠ 2021-2027'!$A$6:$L$195</definedName>
    <definedName name="Z_F72D1214_85CD_4F8E_9A59_06733E74D595_.wvu.FilterData" localSheetId="1" hidden="1">'ΠΕΠ 2021-2027'!$A$6:$L$25</definedName>
    <definedName name="Z_F77F7B3D_AF82_4BC1_BC88_B637A893C2A0_.wvu.FilterData" localSheetId="1" hidden="1">'ΠΕΠ 2021-2027'!$A$6:$L$25</definedName>
    <definedName name="Z_F7A18A83_14ED_438A_A2C7_4994EFA71FAC_.wvu.FilterData" localSheetId="1" hidden="1">'ΠΕΠ 2021-2027'!$A$6:$L$25</definedName>
    <definedName name="Z_F7E849BE_4A71_4A28_80A4_09182850A6F6_.wvu.FilterData" localSheetId="1" hidden="1">'ΠΕΠ 2021-2027'!$A$6:$L$25</definedName>
    <definedName name="Z_F83A2134_305C_48B8_AA70_04658B76A87A_.wvu.FilterData" localSheetId="1" hidden="1">'ΠΕΠ 2021-2027'!$A$6:$L$25</definedName>
    <definedName name="Z_F86CB2B4_AC4D_4DD7_A019_C65A75A2CAB5_.wvu.FilterData" localSheetId="1" hidden="1">'ΠΕΠ 2021-2027'!$A$6:$L$25</definedName>
    <definedName name="Z_F86E21CC_A146_4C7F_9705_FE638F7E8354_.wvu.FilterData" localSheetId="1" hidden="1">'ΠΕΠ 2021-2027'!$A$6:$L$25</definedName>
    <definedName name="Z_F8DCD01B_D916_4C6F_9B39_A72B34DB0D21_.wvu.FilterData" localSheetId="1" hidden="1">'ΠΕΠ 2021-2027'!$A$6:$L$25</definedName>
    <definedName name="Z_F8F4AC62_BE97_4693_BF97_A1C6FCF2AEC5_.wvu.FilterData" localSheetId="1" hidden="1">'ΠΕΠ 2021-2027'!$A$6:$L$25</definedName>
    <definedName name="Z_F93356CA_682C_431E_B19C_125E602A3126_.wvu.FilterData" localSheetId="1" hidden="1">'ΠΕΠ 2021-2027'!$A$6:$L$25</definedName>
    <definedName name="Z_F94FFA80_488A_48BA_86F0_687FD60DFA0F_.wvu.FilterData" localSheetId="1" hidden="1">'ΠΕΠ 2021-2027'!$A$6:$L$25</definedName>
    <definedName name="Z_F9702BC0_62F0_49AE_900A_99D347EC968B_.wvu.FilterData" localSheetId="1" hidden="1">'ΠΕΠ 2021-2027'!$A$6:$L$25</definedName>
    <definedName name="Z_F9E03ABD_59C1_4DCF_89E7_583B54C413A5_.wvu.FilterData" localSheetId="1" hidden="1">'ΠΕΠ 2021-2027'!$A$6:$L$25</definedName>
    <definedName name="Z_F9EF3589_2590_4ACA_8127_E26EE6929984_.wvu.FilterData" localSheetId="1" hidden="1">'ΠΕΠ 2021-2027'!$A$6:$L$25</definedName>
    <definedName name="Z_F9F8480D_8F57_464A_962E_2E88307B3DEF_.wvu.FilterData" localSheetId="1" hidden="1">'ΠΕΠ 2021-2027'!$A$6:$L$25</definedName>
    <definedName name="Z_FA643546_77B6_45B1_B917_E07CDE9FB644_.wvu.FilterData" localSheetId="1" hidden="1">'ΠΕΠ 2021-2027'!$A$6:$L$25</definedName>
    <definedName name="Z_FAF70CDC_5D86_4B58_B9BB_FDCF34518CCE_.wvu.FilterData" localSheetId="1" hidden="1">'ΠΕΠ 2021-2027'!$A$6:$L$25</definedName>
    <definedName name="Z_FB207A30_EC5D_4BDE_9920_A137F1385032_.wvu.FilterData" localSheetId="1" hidden="1">'ΠΕΠ 2021-2027'!$A$6:$L$25</definedName>
    <definedName name="Z_FB813273_E6A7_4F55_9020_D49EAD6F0934_.wvu.FilterData" localSheetId="1" hidden="1">'ΠΕΠ 2021-2027'!$A$6:$L$25</definedName>
    <definedName name="Z_FB906C65_E09A_44AE_BAFF_E9EFEB321851_.wvu.FilterData" localSheetId="1" hidden="1">'ΠΕΠ 2021-2027'!$A$6:$L$25</definedName>
    <definedName name="Z_FB96AEFF_2F51_4B15_844B_09D0C83077BF_.wvu.FilterData" localSheetId="1" hidden="1">'ΠΕΠ 2021-2027'!$A$6:$L$195</definedName>
    <definedName name="Z_FBF23EF9_A639_4FFE_9188_0F70AAB7DCB9_.wvu.FilterData" localSheetId="1" hidden="1">'ΠΕΠ 2021-2027'!$A$6:$L$25</definedName>
    <definedName name="Z_FC329384_6FA0_40B8_868E_164E3E4E0E9F_.wvu.FilterData" localSheetId="1" hidden="1">'ΠΕΠ 2021-2027'!$A$6:$L$25</definedName>
    <definedName name="Z_FC70A80C_374A_4F20_9EEB_A62B9D5194C8_.wvu.FilterData" localSheetId="1" hidden="1">'ΠΕΠ 2021-2027'!$A$6:$L$195</definedName>
    <definedName name="Z_FC7C4F0C_C64A_433E_96C4_19663A621FCD_.wvu.FilterData" localSheetId="1" hidden="1">'ΠΕΠ 2021-2027'!$A$6:$L$25</definedName>
    <definedName name="Z_FC8E03EC_F020_4417_A22D_232CBE1711ED_.wvu.FilterData" localSheetId="1" hidden="1">'ΠΕΠ 2021-2027'!$A$6:$L$25</definedName>
    <definedName name="Z_FC8FA15E_4168_487E_8DDA_2CACFD8DB3E7_.wvu.FilterData" localSheetId="1" hidden="1">'ΠΕΠ 2021-2027'!$A$6:$L$195</definedName>
    <definedName name="Z_FCCFDC34_54EC_41FE_9367_E872D9CA70CA_.wvu.FilterData" localSheetId="1" hidden="1">'ΠΕΠ 2021-2027'!$A$6:$L$25</definedName>
    <definedName name="Z_FCDBB49A_1AD9_4F44_B847_94528A45FDF9_.wvu.FilterData" localSheetId="1" hidden="1">'ΠΕΠ 2021-2027'!$A$6:$L$25</definedName>
    <definedName name="Z_FD33EDD5_CD81_495B_AFAC_070E12316309_.wvu.FilterData" localSheetId="1" hidden="1">'ΠΕΠ 2021-2027'!$A$6:$L$25</definedName>
    <definedName name="Z_FD886005_007C_4008_B40E_05825E41BB5B_.wvu.FilterData" localSheetId="1" hidden="1">'ΠΕΠ 2021-2027'!$A$6:$L$25</definedName>
    <definedName name="Z_FD8FFCE6_F241_498C_93AF_3D56F8473E02_.wvu.FilterData" localSheetId="1" hidden="1">'ΠΕΠ 2021-2027'!$A$6:$L$25</definedName>
    <definedName name="Z_FDC3EC62_B358_4533_A6BE_7C0F60FDB6B9_.wvu.FilterData" localSheetId="1" hidden="1">'ΠΕΠ 2021-2027'!$A$6:$L$195</definedName>
    <definedName name="Z_FDC3EC62_B358_4533_A6BE_7C0F60FDB6B9_.wvu.PrintArea" localSheetId="1" hidden="1">'ΠΕΠ 2021-2027'!$A$8:$L$194</definedName>
    <definedName name="Z_FDC3EC62_B358_4533_A6BE_7C0F60FDB6B9_.wvu.PrintTitles" localSheetId="1" hidden="1">'ΠΕΠ 2021-2027'!$1:$6</definedName>
    <definedName name="Z_FDCF0D80_5943_4E44_B603_57D8022042CC_.wvu.FilterData" localSheetId="1" hidden="1">'ΠΕΠ 2021-2027'!$A$6:$L$25</definedName>
    <definedName name="Z_FDCFF169_403D_4F62_BCC9_FFFB2ADB2E0F_.wvu.FilterData" localSheetId="1" hidden="1">'ΠΕΠ 2021-2027'!$A$6:$L$195</definedName>
    <definedName name="Z_FDD563B4_A5A6_498B_8DD1_E298415A54AA_.wvu.FilterData" localSheetId="1" hidden="1">'ΠΕΠ 2021-2027'!$A$6:$L$25</definedName>
    <definedName name="Z_FE0D62DD_DB96_4AFB_81FF_0F078E171062_.wvu.FilterData" localSheetId="1" hidden="1">'ΠΕΠ 2021-2027'!$A$6:$L$25</definedName>
    <definedName name="Z_FE190578_74AE_4E17_8A73_3F6B7AAD7E87_.wvu.FilterData" localSheetId="1" hidden="1">'ΠΕΠ 2021-2027'!$A$6:$L$25</definedName>
    <definedName name="Z_FE50C172_AD36_49BA_ACAC_EB19845ABBDE_.wvu.FilterData" localSheetId="1" hidden="1">'ΠΕΠ 2021-2027'!$A$6:$L$25</definedName>
    <definedName name="Z_FEB90A3B_83A5_4B6B_8F52_65802662F274_.wvu.FilterData" localSheetId="1" hidden="1">'ΠΕΠ 2021-2027'!$A$6:$L$25</definedName>
    <definedName name="Z_FF13DC04_2AAF_4265_A252_070E1A37BF39_.wvu.FilterData" localSheetId="1" hidden="1">'ΠΕΠ 2021-2027'!$A$6:$L$25</definedName>
    <definedName name="Z_FF751699_42F0_4333_B05F_3C911D147CBC_.wvu.FilterData" localSheetId="1" hidden="1">'ΠΕΠ 2021-2027'!$A$6:$L$25</definedName>
    <definedName name="Z_FFE7F2FF_F9BF_45CC_BD68_D1D0E2172457_.wvu.FilterData" localSheetId="1" hidden="1">'ΠΕΠ 2021-2027'!$A$6:$L$25</definedName>
  </definedNames>
  <calcPr calcId="191028"/>
  <customWorkbookViews>
    <customWorkbookView name="ΠΡΙΝΤΕΖΗ ΚΑΝΤΙΑ - Προσωπική προβολή" guid="{0E7E0B34-1ABD-4ABF-85EA-BE1FE57F29C5}" mergeInterval="0" personalView="1" maximized="1" xWindow="-8" yWindow="-8" windowWidth="1936" windowHeight="1056" activeSheetId="1"/>
    <customWorkbookView name="ΚΥΡΙΑΝΑΚΗΣ ΑΛΕΚΟΣ - Προσωπική προβολή" guid="{40407E69-3714-4438-865D-D96C0D58522E}" mergeInterval="0" personalView="1" maximized="1" xWindow="-8" yWindow="-8" windowWidth="1936" windowHeight="1056" activeSheetId="1"/>
    <customWorkbookView name="ΒΕΛΟΥΔΟΣ ΜΑΝΘΟΣ - Προσωπική προβολή" guid="{A7C61047-E661-4A62-A694-923E381596A0}" mergeInterval="0" personalView="1" maximized="1" xWindow="-8" yWindow="-8" windowWidth="1936" windowHeight="1056" activeSheetId="1"/>
    <customWorkbookView name="ΣΚΟΚΑΚΗ ΓΕΩΡΓΙΑ - Προσωπική προβολή" guid="{86EF96BE-95D5-43DD-8397-CA36F2231B5C}" mergeInterval="0" personalView="1" maximized="1" xWindow="1912" yWindow="-8" windowWidth="1936" windowHeight="1056" activeSheetId="1"/>
    <customWorkbookView name="ΚΑΡΟΥΣΗ ΠΑΝΑΓΙΩΤΑ - Προσωπική προβολή" guid="{CE0BD460-9A4C-4D60-9A97-F7341162F644}" mergeInterval="0" personalView="1" maximized="1" xWindow="-8" yWindow="-8" windowWidth="1936" windowHeight="1056" activeSheetId="1"/>
    <customWorkbookView name="ΕΥΣΤΡΑΤΙΟΣ ΜΙΧΑΗΛ - Προσωπική προβολή" guid="{6A1EBEB7-81F8-4B9D-814C-47C83E54FB12}" mergeInterval="0" personalView="1" maximized="1" xWindow="-8" yWindow="-8" windowWidth="1936" windowHeight="1056" activeSheetId="1"/>
    <customWorkbookView name="ΜΠΙΣΤΗΣ ΑΛΕΞΑΝΔΡΟΣ - Προσωπική προβολή" guid="{5FFF4119-4B5C-4178-B1BF-DB171D63E921}" mergeInterval="0" personalView="1" maximized="1" xWindow="-8" yWindow="-8" windowWidth="1936" windowHeight="1048" activeSheetId="1"/>
    <customWorkbookView name="ΧΑΤΖΗΧΡΗΣΤΟΣ ΔΗΜΗΤΡΗΣ - Προσωπική προβολή" guid="{8F6F9C37-668F-43C4-9F54-716DE1129842}" mergeInterval="0" personalView="1" maximized="1" xWindow="1912" yWindow="-8" windowWidth="1296" windowHeight="1000" activeSheetId="1"/>
    <customWorkbookView name="ΣΥΝΟΔΙΝΟΣ ΝΙΚΟΣ - Προσωπική προβολή" guid="{12D8D113-31CE-49A2-BCBE-0E7A7ABE45D2}" mergeInterval="0" personalView="1" maximized="1" xWindow="-8" yWindow="-8" windowWidth="1296" windowHeight="1000" activeSheetId="1"/>
    <customWorkbookView name="ΧΑΤΖΗΓΡΗΓΟΡΙΟΥ ΠΑΥΛΟΣ - Προσωπική προβολή" guid="{37A8FF25-5810-44B0-80F8-925E8099AF96}" mergeInterval="0" personalView="1" maximized="1" xWindow="-8" yWindow="-8" windowWidth="1936" windowHeight="1056" activeSheetId="1"/>
    <customWorkbookView name="ΠΑΛΑΙΟΛΟΓΟΥ AΓΓΕΛΙΚΗ - Προσωπική προβολή" guid="{CE7D661D-8B21-4686-92D3-25C2476022A5}" mergeInterval="0" personalView="1" maximized="1" xWindow="-8" yWindow="-8" windowWidth="1616" windowHeight="876" activeSheetId="1"/>
    <customWorkbookView name="ΓΟΥΛΑΝΔΡΗΣ ΓΙΑΝΝΗΣ - Προσωπική προβολή" guid="{C367CF3B-A67F-4906-B8DE-1C96F095182F}" mergeInterval="0" personalView="1" maximized="1" xWindow="-8" yWindow="-8" windowWidth="1936" windowHeight="1056" activeSheetId="1"/>
    <customWorkbookView name="ΓΙΑΛΟΓΛΟΥ  ΑΝΔΡΕΑΣ - Προσωπική προβολή" guid="{C0755A22-2CA2-4762-90F4-6F69D346F28D}" mergeInterval="0" personalView="1" maximized="1" xWindow="-8" yWindow="-8" windowWidth="1936" windowHeight="1056" activeSheetId="1"/>
    <customWorkbookView name="ΠΑΠΑΧΑΡΑΛΑΜΠΟΥΣ ΛΟΥΚΑΣ - Προσωπική προβολή" guid="{0B93B359-179A-42EE-9C3B-C1B5078E6430}" mergeInterval="0" personalView="1" maximized="1" xWindow="-8" yWindow="-8" windowWidth="1936" windowHeight="1056" activeSheetId="1"/>
    <customWorkbookView name="ΧΑΤΖΗΓΡΗΓΟΡΙΟΥ ΠΑΥΛΟΣ - Personal View" guid="{FDC3EC62-B358-4533-A6BE-7C0F60FDB6B9}" mergeInterval="0" personalView="1" maximized="1" xWindow="-8" yWindow="-8" windowWidth="1936" windowHeight="1056" activeSheetId="1"/>
    <customWorkbookView name=". - Προσωπική προβολή" guid="{A591B4DA-B4B3-406F-B9A6-4103B2239BB0}" mergeInterval="0" personalView="1" xWindow="14" yWindow="32" windowWidth="1231" windowHeight="699" activeSheetId="1"/>
    <customWorkbookView name="ΜΑΡΑΓΚΟΥ ΑΝΔΡΙΑΝΗ - Προσωπική προβολή" guid="{80A7B635-24BC-4B6F-95F9-4DAFFBA04752}" mergeInterval="0" personalView="1" maximized="1" windowWidth="1276" windowHeight="799" activeSheetId="1"/>
    <customWorkbookView name="ΒΕΛΛΙΟΣ ΛΕΩΝΙΔΑΣ - Προσωπική προβολή" guid="{491969B3-0EFF-4DC4-A875-F7604C0814DE}" mergeInterval="0" personalView="1" maximized="1" windowWidth="1120" windowHeight="781" activeSheetId="1"/>
    <customWorkbookView name="ΣΙΓΑΛΑΣ MANΩΛΗΣ - Προσωπική προβολή" guid="{30EFFE64-05A7-4F3E-AD35-746088C658E6}" mergeInterval="0" personalView="1" maximized="1" windowWidth="1220" windowHeight="661" activeSheetId="1"/>
    <customWorkbookView name="ΑΡΓΥΡΟΠΟΥΛΟΥ ΛΟΥΚΙΑ - Προσωπική προβολή" guid="{DFDDE52F-BE25-4A20-AA21-592EF5B63608}" mergeInterval="0" personalView="1" maximized="1" windowWidth="1916" windowHeight="855" activeSheetId="1"/>
    <customWorkbookView name="a dm - Προσωπική προβολή" guid="{7AE89CBB-29B7-4983-B98C-BBD3DF684329}" mergeInterval="0" personalView="1" maximized="1" windowWidth="1139" windowHeight="427" activeSheetId="1"/>
    <customWorkbookView name="ΑΔΑΜΟΠΟΥΛΟΥ ΑΓΑΠΗ - Προσωπική προβολή" guid="{982E226A-4C38-4110-9B96-FBFA080EEB72}" mergeInterval="0" personalView="1" maximized="1" windowWidth="1280" windowHeight="838" activeSheetId="1"/>
    <customWorkbookView name="ΠΑΠΑΝΙΚΟΛΑΟΥ ΦΩΤΕΙΝΗ - Προσωπική προβολή" guid="{0818F90D-30F3-43F9-B61E-A6578B63C564}" mergeInterval="0" personalView="1" maximized="1" windowWidth="1225" windowHeight="778" activeSheetId="1"/>
    <customWorkbookView name="ΓΑΜΒΡΕΛΛΗ ΑΝΑΣΤΑΣΙΑ - Προσωπική προβολή" guid="{383C5B77-CEB3-435B-8F76-AA322BE4DCBE}" mergeInterval="0" personalView="1" maximized="1" windowWidth="1241" windowHeight="716" activeSheetId="1"/>
    <customWorkbookView name="ΑΡΑΓΙΑΝΝΗΣ ΒΑΓΓΕΛΗΣ - Προσωπική προβολή" guid="{8B685A25-FB09-46A1-89DE-856820EB193F}" mergeInterval="0" personalView="1" maximized="1" windowWidth="971" windowHeight="632" activeSheetId="1"/>
    <customWorkbookView name="ΑΝΔΡΟΝΙΚΟΣ ΓΡΗΓΟΡΗΣ - Προσωπική προβολή" guid="{DA5801EE-2817-43AC-9511-CC04116D984F}" mergeInterval="0" personalView="1" maximized="1" windowWidth="1764" windowHeight="742" activeSheetId="1"/>
    <customWorkbookView name="ΓΕΩΡΓΙΑ ΣΚΟΚΑΚΗ - Προσωπική προβολή" guid="{BE0CDA78-86D9-4E48-91F2-0EE2376471FE}" mergeInterval="0" personalView="1" maximized="1" windowWidth="1276" windowHeight="679" activeSheetId="1"/>
    <customWorkbookView name="ΜΥΤΣΚΙΔΟΥ ΛΙΑ - Προσωπική προβολή" guid="{67DA4931-4D92-4E21-A0E9-B4384160DB29}" mergeInterval="0" personalView="1" maximized="1" xWindow="-8" yWindow="-8" windowWidth="1936" windowHeight="1056" activeSheetId="1"/>
    <customWorkbookView name="ΜΑΡΚΑΚΗΣ ΡΕΝΟΣ - Προσωπική προβολή" guid="{018C5D39-71D1-49E2-B104-00382FBF8B66}" mergeInterval="0" personalView="1" maximized="1" xWindow="-8" yWindow="-8" windowWidth="1936" windowHeight="1056" activeSheetId="1"/>
    <customWorkbookView name="ΣΑΚΕΛΛΑΡΙΟΥ ΕΛΛΗ - Προσωπική προβολή" guid="{EF9563C6-30BD-4BF0-AAB8-5DF301BDA33D}" mergeInterval="0" personalView="1" maximized="1" xWindow="-8" yWindow="-8" windowWidth="1936" windowHeight="1056" activeSheetId="1"/>
    <customWorkbookView name="ΓΙΑΛΟΓΛΟΥ ΑΝΔΡΕΑΣ - Προσωπική προβολή" guid="{7851A10E-6185-48C6-8ECE-4AF97DBAFCD8}" mergeInterval="0" personalView="1" maximized="1" xWindow="1912" yWindow="-8" windowWidth="1296" windowHeight="1000" activeSheetId="1"/>
    <customWorkbookView name="ΒΟΥΤΣΙΝΟΣ ΑΝΤΩΝΗΣ - Προσωπική προβολή" guid="{3454866D-D04E-453C-B90F-6795BDF5D376}" mergeInterval="0" personalView="1" maximized="1" xWindow="-8" yWindow="-8" windowWidth="1936" windowHeight="1056" activeSheetId="1"/>
    <customWorkbookView name="miguser - Προσωπική προβολή" guid="{3EB6DC9C-F5B2-47FE-84E7-A990AB1F6B04}"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4" i="1" l="1"/>
  <c r="I184" i="1"/>
  <c r="J187" i="1"/>
  <c r="I187" i="1"/>
  <c r="J130" i="1"/>
  <c r="I130" i="1"/>
  <c r="J192" i="1"/>
  <c r="I192" i="1"/>
  <c r="J140" i="1" l="1"/>
  <c r="I140" i="1"/>
  <c r="J128" i="1"/>
  <c r="I128" i="1"/>
  <c r="H165" i="1"/>
  <c r="G165" i="1"/>
  <c r="J189" i="1" l="1"/>
  <c r="I189" i="1"/>
  <c r="J182" i="1" l="1"/>
  <c r="I182" i="1"/>
  <c r="J50" i="1"/>
  <c r="I50" i="1"/>
  <c r="J23" i="1"/>
  <c r="I23" i="1"/>
  <c r="H166" i="1" l="1"/>
  <c r="G166" i="1"/>
  <c r="H161" i="1" l="1"/>
  <c r="G161" i="1"/>
  <c r="H184" i="1"/>
  <c r="G184" i="1"/>
  <c r="J25" i="1"/>
  <c r="I25" i="1"/>
  <c r="I193" i="1"/>
  <c r="J75" i="1" l="1"/>
  <c r="I75" i="1"/>
  <c r="J145" i="1"/>
  <c r="I145" i="1"/>
  <c r="J144" i="1"/>
  <c r="I144" i="1"/>
  <c r="H164" i="1"/>
  <c r="G164" i="1"/>
  <c r="J89" i="1"/>
  <c r="I89" i="1"/>
  <c r="J18" i="1"/>
  <c r="I18" i="1"/>
  <c r="H103" i="1"/>
  <c r="G103" i="1"/>
  <c r="J103" i="1"/>
  <c r="I103" i="1"/>
  <c r="J19" i="1"/>
  <c r="I19" i="1"/>
  <c r="J26" i="1"/>
  <c r="I26" i="1"/>
  <c r="H26" i="1"/>
  <c r="G130" i="1"/>
  <c r="J21" i="1"/>
  <c r="I21" i="1"/>
  <c r="J56" i="1"/>
  <c r="I56" i="1"/>
  <c r="J146" i="1"/>
  <c r="I146" i="1"/>
  <c r="J188" i="1"/>
  <c r="I188" i="1"/>
  <c r="J186" i="1"/>
  <c r="I186" i="1"/>
  <c r="J24" i="1"/>
  <c r="I24" i="1"/>
  <c r="J134" i="1"/>
  <c r="I134" i="1"/>
  <c r="H23" i="1"/>
  <c r="G23" i="1"/>
  <c r="J48" i="1"/>
  <c r="I48" i="1"/>
  <c r="J138" i="1"/>
  <c r="I138" i="1"/>
  <c r="J193" i="1"/>
  <c r="J185" i="1"/>
  <c r="I185" i="1"/>
  <c r="J129" i="1"/>
  <c r="I129" i="1"/>
  <c r="J131" i="1"/>
  <c r="I131" i="1"/>
  <c r="J149" i="1"/>
  <c r="I149" i="1"/>
  <c r="J166" i="1"/>
  <c r="I166" i="1"/>
  <c r="J143" i="1"/>
  <c r="I143" i="1"/>
  <c r="J58" i="1"/>
  <c r="I58" i="1"/>
  <c r="I157" i="1" l="1"/>
  <c r="J157" i="1"/>
  <c r="J109" i="1"/>
  <c r="I109" i="1"/>
  <c r="J51" i="1"/>
  <c r="I51" i="1"/>
  <c r="J52" i="1" l="1"/>
  <c r="I52" i="1"/>
  <c r="H54" i="1" l="1"/>
  <c r="G54" i="1"/>
  <c r="J27" i="1"/>
  <c r="I27" i="1"/>
  <c r="H51" i="1"/>
  <c r="G51" i="1"/>
  <c r="H48" i="1"/>
  <c r="G48" i="1"/>
  <c r="J141" i="1"/>
  <c r="I141" i="1"/>
  <c r="H146" i="1"/>
  <c r="G146" i="1"/>
  <c r="G9" i="1"/>
  <c r="H50" i="1"/>
  <c r="G50" i="1"/>
  <c r="J132" i="1"/>
  <c r="I132" i="1"/>
  <c r="J190" i="1"/>
  <c r="I190" i="1"/>
  <c r="J30" i="1"/>
  <c r="I30" i="1"/>
  <c r="J31" i="1"/>
  <c r="I31" i="1"/>
  <c r="J29" i="1"/>
  <c r="I29" i="1"/>
  <c r="J159" i="1"/>
  <c r="I159" i="1"/>
  <c r="J105" i="1"/>
  <c r="I105" i="1"/>
  <c r="H104" i="1"/>
  <c r="J80" i="1"/>
  <c r="H29" i="1"/>
  <c r="G29" i="1"/>
  <c r="H186" i="1"/>
  <c r="G186" i="1"/>
  <c r="G56" i="1"/>
  <c r="H56" i="1"/>
  <c r="J14" i="1"/>
  <c r="I14" i="1"/>
  <c r="H110" i="1"/>
  <c r="G110" i="1"/>
  <c r="G157" i="1"/>
  <c r="H187" i="1"/>
  <c r="G187" i="1"/>
  <c r="I156" i="1"/>
  <c r="H192" i="1"/>
  <c r="G192" i="1"/>
  <c r="H191" i="1"/>
  <c r="G191" i="1"/>
  <c r="H39" i="1"/>
  <c r="G39" i="1"/>
  <c r="I155" i="1"/>
  <c r="H22" i="1"/>
  <c r="G22" i="1"/>
  <c r="J156" i="1"/>
  <c r="J22" i="1"/>
  <c r="I22" i="1"/>
  <c r="H130" i="1" l="1"/>
  <c r="G95" i="1"/>
  <c r="J110" i="1" l="1"/>
  <c r="I110" i="1"/>
  <c r="G53" i="1" l="1"/>
  <c r="H53" i="1"/>
  <c r="H30" i="1"/>
  <c r="G30" i="1"/>
  <c r="H31" i="1"/>
  <c r="G31" i="1"/>
  <c r="H105" i="1" l="1"/>
  <c r="G105" i="1"/>
  <c r="J68" i="1"/>
  <c r="I68" i="1"/>
  <c r="G152" i="1"/>
  <c r="H152" i="1" s="1"/>
  <c r="J59" i="1"/>
  <c r="I59" i="1"/>
  <c r="H27" i="1"/>
  <c r="G27" i="1"/>
  <c r="G26" i="1"/>
  <c r="G75" i="1" l="1"/>
  <c r="J67" i="1" l="1"/>
  <c r="I67" i="1"/>
  <c r="J13" i="1" l="1"/>
  <c r="I13" i="1"/>
  <c r="H145" i="1"/>
  <c r="H59" i="1" l="1"/>
  <c r="G59" i="1"/>
  <c r="H188" i="1"/>
  <c r="G188" i="1"/>
  <c r="H89" i="1"/>
  <c r="G89" i="1"/>
  <c r="G138" i="1" l="1"/>
  <c r="H138" i="1" s="1"/>
  <c r="H109" i="1"/>
  <c r="G109" i="1"/>
  <c r="J46" i="1" l="1"/>
  <c r="I46" i="1"/>
  <c r="J11" i="1"/>
  <c r="I11" i="1"/>
  <c r="I9" i="1"/>
  <c r="J9" i="1"/>
  <c r="J104" i="1"/>
  <c r="I104" i="1"/>
  <c r="H21" i="1" l="1"/>
  <c r="G21" i="1"/>
  <c r="I80" i="1" l="1"/>
  <c r="G66" i="1" l="1"/>
  <c r="H157" i="1"/>
  <c r="H49" i="1" l="1"/>
  <c r="G49" i="1"/>
  <c r="J49" i="1" l="1"/>
  <c r="I49" i="1"/>
  <c r="H45" i="1" l="1"/>
  <c r="G45" i="1"/>
  <c r="J7" i="1" l="1"/>
  <c r="I7" i="1"/>
  <c r="J106" i="1"/>
  <c r="I106" i="1"/>
  <c r="J84" i="1"/>
  <c r="I84" i="1"/>
  <c r="J28" i="1" l="1"/>
  <c r="I28" i="1"/>
  <c r="G104" i="1" l="1"/>
  <c r="J53" i="1" l="1"/>
  <c r="H9" i="1" l="1"/>
  <c r="H25" i="1" l="1"/>
  <c r="G25" i="1"/>
  <c r="G156" i="1"/>
  <c r="G154" i="1" l="1"/>
  <c r="F155" i="1"/>
  <c r="F194" i="1" s="1"/>
  <c r="G155" i="1"/>
  <c r="H18" i="1"/>
  <c r="G18" i="1"/>
  <c r="J83" i="1"/>
  <c r="I83" i="1"/>
  <c r="J70" i="1"/>
  <c r="I70" i="1"/>
  <c r="I53" i="1"/>
  <c r="J71" i="1" l="1"/>
  <c r="I71" i="1"/>
  <c r="H66" i="1"/>
  <c r="H7" i="1" l="1"/>
  <c r="G7" i="1"/>
  <c r="H80" i="1"/>
  <c r="G80" i="1"/>
  <c r="H71" i="1" l="1"/>
  <c r="G71" i="1"/>
  <c r="H83" i="1"/>
  <c r="G83" i="1"/>
  <c r="H11" i="1" l="1"/>
  <c r="G11" i="1"/>
  <c r="J151" i="1" l="1"/>
  <c r="I151" i="1"/>
  <c r="J150" i="1"/>
  <c r="I150" i="1"/>
  <c r="H84" i="1"/>
  <c r="G84" i="1"/>
  <c r="H70" i="1"/>
  <c r="G70" i="1"/>
  <c r="H156" i="1" l="1"/>
  <c r="J47" i="1" l="1"/>
  <c r="I47" i="1"/>
  <c r="G47" i="1" l="1"/>
  <c r="G46" i="1"/>
  <c r="G193" i="1"/>
  <c r="G185" i="1"/>
  <c r="G142" i="1"/>
  <c r="G13" i="1"/>
  <c r="G12" i="1"/>
  <c r="G10" i="1"/>
  <c r="G8" i="1"/>
  <c r="G106" i="1"/>
  <c r="H47" i="1"/>
  <c r="H106" i="1"/>
  <c r="J10" i="1"/>
  <c r="I10" i="1"/>
  <c r="J155" i="1"/>
  <c r="I154" i="1"/>
  <c r="E194" i="1"/>
  <c r="J154" i="1"/>
  <c r="G194" i="1" l="1"/>
  <c r="H142" i="1" l="1"/>
  <c r="J43" i="1" l="1"/>
  <c r="I43" i="1"/>
  <c r="H46" i="1"/>
  <c r="I12" i="1" l="1"/>
  <c r="J12" i="1"/>
  <c r="H155" i="1"/>
  <c r="J45" i="1"/>
  <c r="I45" i="1"/>
  <c r="J8" i="1"/>
  <c r="I8" i="1"/>
  <c r="H12" i="1" l="1"/>
  <c r="H154" i="1"/>
  <c r="H193" i="1"/>
  <c r="H13" i="1"/>
  <c r="J44" i="1"/>
  <c r="J194" i="1" s="1"/>
  <c r="I44" i="1"/>
  <c r="I194" i="1" s="1"/>
  <c r="H185" i="1" l="1"/>
  <c r="H8" i="1"/>
  <c r="H10" i="1"/>
  <c r="F486993" i="1" l="1"/>
  <c r="H1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Επισκέπτης</author>
    <author>tc={515FFA26-64ED-4150-8833-D2FE2097EF1F}</author>
    <author>ΒΕΛΟΥΔΟΣ ΜΑΝΘΟΣ</author>
  </authors>
  <commentList>
    <comment ref="G7" authorId="0" shapeId="0" xr:uid="{7036D131-3765-43FD-8F2C-A032486EC4A1}">
      <text>
        <r>
          <rPr>
            <sz val="10"/>
            <rFont val="Arial"/>
            <family val="2"/>
            <charset val="161"/>
          </rPr>
          <t>Άγνωστος χρήστης:
21/1/2025
Ελέγχθηκαν το ΥΕ-1 (Αυτεπιστασία του Επιμελητηρίου Κυκλάδων) και το ΥΕ-2 ΑΥΙΜ του Επιμ. Δωδεκανήσου.</t>
        </r>
      </text>
    </comment>
    <comment ref="I23" authorId="1" shapeId="0" xr:uid="{515FFA26-64ED-4150-8833-D2FE2097EF1F}">
      <text>
        <t>[Σχόλιο σε νήμα]
Η έκδοση του Excel που χρησιμοποιείτε επιτρέπει την ανάγνωση αυτού του σχολίου σε νήμα, ωστόσο, οι αλλαγές που θα γίνουν θα καταργηθούν αν το αρχείο ανοιχτεί σε νεότερη έκδοση του Excel. Μάθετε περισσότερα: https://go.microsoft.com/fwlink/?linkid=870924
Σχόλιο:
    Προσοχή! Έχει καταχωρηθεί ΔΚΔ !</t>
      </text>
    </comment>
    <comment ref="K27" authorId="2" shapeId="0" xr:uid="{34CC52C9-A038-4DE1-8319-FF95E8B0212C}">
      <text>
        <r>
          <rPr>
            <sz val="10"/>
            <rFont val="Arial"/>
            <family val="2"/>
            <charset val="161"/>
          </rPr>
          <t>ΒΕΛΟΥΔΟΣ ΜΑΝΘΟΣ:
Το 2ο Δημοτικό Σχολείο Αρχαγγέλου έχει εγκατασταθεί σε άλλο κτίριο και το πρώην κτίριο του Δημοτικού χρησιμοποείται για τις ανάγκες του ΕΠΑΛ. Αναμένεται τροποποίηση της πράξης ως προ τον τίτλο της και την περιγραφή του φυσικού της αντικειμένου .</t>
        </r>
      </text>
    </comment>
  </commentList>
</comments>
</file>

<file path=xl/sharedStrings.xml><?xml version="1.0" encoding="utf-8"?>
<sst xmlns="http://schemas.openxmlformats.org/spreadsheetml/2006/main" count="721" uniqueCount="564">
  <si>
    <t>ΠΕΡΙΦΕΡΕΙΑ ΝΟΤΙΟΥ ΑΙΓΑΙΟΥ</t>
  </si>
  <si>
    <t xml:space="preserve"> </t>
  </si>
  <si>
    <t xml:space="preserve">ΕΙΔΙΚΗ ΥΠΗΡΕΣΙΑ ΔΙΑΧΕΙΡΙΣΗΣ </t>
  </si>
  <si>
    <t>Πράξεις ΠεΠ "Νότιο Αιγαίο" 2021-2027</t>
  </si>
  <si>
    <t>Α/Α</t>
  </si>
  <si>
    <t>Προτεραιότητα</t>
  </si>
  <si>
    <t>Τίτλος Έργου</t>
  </si>
  <si>
    <t>Δικαιούχος / Φορέας Υλοποίησης</t>
  </si>
  <si>
    <t xml:space="preserve"> Π/Υ Έργου              </t>
  </si>
  <si>
    <t>Επιλέξιμος Π/Υ Έργου</t>
  </si>
  <si>
    <t>Νομικές Δεσμεύσεις</t>
  </si>
  <si>
    <t>Επιλέξιμες Νομικές Δεσμεύσεις</t>
  </si>
  <si>
    <t>Πληρωμές Έργου</t>
  </si>
  <si>
    <t>Επιλέξιμες Πληρωμές Έργου</t>
  </si>
  <si>
    <t>Παρατηρήσεις</t>
  </si>
  <si>
    <t>Ημερομηνία 
Ένταξης / Τροπ/σης</t>
  </si>
  <si>
    <t>Μηχανισμός για τη διακυβέρνηση, παρακολούθηση και υποστήριξη της υλοποίησης της Περιφερειακής Στρατηγικής Έξυπνης Εξειδίκευσης στην Περιφέρεια Νοτίου Αιγαίου</t>
  </si>
  <si>
    <t>Επιμελητήριο Κυκλάδων
Επιμελητήριο Δωδεκανήσου</t>
  </si>
  <si>
    <t>ΥΕ1: Στάδιο υλοποίησης με ίδια μέσα. Έγινε ανάθεση υπηρεσιών σε 3 συμβούλους για τη ΔΕΑ η οποία ολοκληρώθηκε.
ΥΕ2: Στάδιο υλοποίησης. Έγινε ανάθεση υπηρεσιών σε 3 συμβούλους. Οι δύο για τη ΔΕΑ η οποία ολοκληρώθηκε.</t>
  </si>
  <si>
    <t>Ψηφιακός πολιτιστικός ξεναγός Σαντορίνης και Νάξου</t>
  </si>
  <si>
    <t>Δήμος Θήρας 
Δήμος Νάξου &amp; Μικρών Κυκλάδων</t>
  </si>
  <si>
    <t>Σαντορίνη: ΥΕ1: Υπογραφή Σύμβασης 16/8/2021. Ολοκληρώθηκε.
ΥΕ2: Η ΑΥΙΜ του ΥΠΠΟΑ εκδόθηκε 18/5/2020. Ολοκληρώθηκε.
ΥΕ3: Δράσεις προβολής και υποστήριξης. Δεν θα υλοποιηθεί.
Νάξος: ΥΕ5: Υπογραφή σύμβασης 24/2/2022. Ολοκληρώθηκε.
ΥΕ4: Η ΑΥΙΜ του ΥΠΠΟΑ εκδόθηκε 18/3/2020. Ολοκληρώθηκε.
Έχει εγκριθεί Τελικό ΔΕΔ</t>
  </si>
  <si>
    <t>7/3/2023 19/2/2024</t>
  </si>
  <si>
    <t xml:space="preserve">Εφαρμογές VR/AR πολιτιστικού αποθέματος Μυκόνου </t>
  </si>
  <si>
    <t xml:space="preserve">Δήμος Μυκόνου
</t>
  </si>
  <si>
    <t>Η πράξη τροποποιήθηκε με αφαίρεση των ΥΕ3 και 4 που αφορούσαν στην Πάρο. Έγινε ΔΚΔ με αφαίρεση όλων των πληρωμών 12.547,37€.
Μύκονος: ΥΕ1 Υπογραφή Σύμβασης 1/3/2022. Η εφαρμογή ολοκληρώθηκε. 
ΥΕ2: Η ΑΥΙΜ υπογράφτηκε 3/6/2020, Τροπ. 13/5/2023. Ολοκληρώθηκε.</t>
  </si>
  <si>
    <t>16/3/2023 ΟΕ 23/10/2024 30/7/2025</t>
  </si>
  <si>
    <t>Πολυκαναλική ξενάγηση τεκμηρίων Καϊρείου Βιβλιοθήκης Άνδρου και Ψηφιακή ξενάγηση στο λαογραφικό πολιτισμό της Κύθνου</t>
  </si>
  <si>
    <t>Δήμος Άνδρου
Δήμος Κύθνου</t>
  </si>
  <si>
    <t>ΥΕ1: Άνδρος: Η σύμβαση υπογραφτηκε 12/12/2022. Η εφαρμογή ολοκληρώθηκε. 
ΥΕ2: Κύθνος: Η σύμβαση υπογράφτηκε 15/4/2022. Η εφαρμογή ολοκληρώθηκε. 
ΥΕ3: Άνδρος - Δεν θα υλοποιηθεί (ζητήθηκε ΤΔΠ, με μείωση προϋπολογισμού).</t>
  </si>
  <si>
    <t>7/3/2023 22/2/2024</t>
  </si>
  <si>
    <t>Έξυπνος ψηφιακός οδηγός πολιτιστικών εκδηλώσεων Ρόδου και προβολή VR/AR πολιτιστικού &amp; τουριστικού αποθέματος Καλύμνου</t>
  </si>
  <si>
    <t>Δήμος Ρόδου
Δήμος Καλύμνου</t>
  </si>
  <si>
    <t>Ρόδος (ΥΕ1): Η σύμβαση υπογράφτηκε 17/6/2022. Ολοκληρώθηκε και παραλήφθηκε.
Κάλυμνος (ΥΕ2): Η σύμβαση υπογράφτηκε 21/6/2024. Ανάδοχος η DOTSOFT. Ολοκληρώθηκε και παραλήφθηκε. 
(ΥΕ3): 2η τροποποίηση ΑΥΙΜ 27/1/2025. Ολοκληρώθηκε.
Τελικό ΔΕΔ αναμένεται 1/2027</t>
  </si>
  <si>
    <t>7/3/2023 22/11/2024</t>
  </si>
  <si>
    <t>Ψηφιακή προβολή του έργου του Μάρκου Βαμβακάρη</t>
  </si>
  <si>
    <t>Δήμος Σύρου - Ερμούπολης</t>
  </si>
  <si>
    <t>ΥΕ1: Η Σύμβαση υπογράφτηκε 29/3/2021. Ολοκληρώθηκε. 
ΥΕ2: Η σύμβαση για τις δράσεις δημοσιότητας υπογράφτηκε 5/7/2023. Η εκδήλωση δημοσιότητας έγινε 30/8/2023.</t>
  </si>
  <si>
    <t>Προβολή και ανάδειξη μνημείων ακρόπολης και οικισμού Λίνδου μέσω ψηφιακού περιεχομένου</t>
  </si>
  <si>
    <t>Εφορεία Αρχαιοτήτων Δωδεκανήσου</t>
  </si>
  <si>
    <t>ΥΕ1: Η σύμβαση υπογράφτηκε 1/12/2021. Ολοκληρώθηκε. 
ΥΕ2: Υπογραφή ΑΥΙΜ 3/2/2023. 7η τροποποίηση ΑΥΙΜ 13/12/2025. Ολοκληρώθηκε.</t>
  </si>
  <si>
    <t>7/3/2023 31/10/2024 21/7/2025</t>
  </si>
  <si>
    <t>Ψηφιακή ανάδειξη γεω-πολιτιστικού αποθέματος Τήλου</t>
  </si>
  <si>
    <t>Εθνικό Κέντρο Έρευνας Φυσικών
Επιστημών «Δημόκριτος»</t>
  </si>
  <si>
    <t>ΥΕ1: ΑΥΙΜ με έναρξη 31/3/2025. Έγιναν οι συμβάσεις με το προσωπικό στις 1/5/2025. Στάδιο υλοποίησης.</t>
  </si>
  <si>
    <t>Ψηφιακός οδηγός περιήγησης στην Μεσαιωνική Πόλη της Ρόδου</t>
  </si>
  <si>
    <t xml:space="preserve">Δήμος Ρόδου </t>
  </si>
  <si>
    <t xml:space="preserve">Διάρκεια 15Μ. Έλαβε βεβαίωση εναρμόνισης από ΥΨΔ (10/6 ). Προεγκρίθηκε 13/11 η δημοπράτηση. Υποβλήθηκαν 9 Προσφορές. Κατατέθηκαν 3 Ενστάσεις. Με απόφαση ΕΑΔΗΣΥ έγιναν δεκτές 3 προσφορές (εγκρίθηκε 4/8 το πρακτικό από Δημοτική Επιτροπή). Άνοιγμα Οικονομικών Προσφορών μέχρι τέλος Αυγούστου.  </t>
  </si>
  <si>
    <t>Ψηφιακή περιήγηση Ερμούπολης μέσα από το λογοτεχνικό και ερευνητικό έργο του Μάνου Ελευθερίου</t>
  </si>
  <si>
    <t>ΥΕ1: Έλαβε βεβαίωση εναρμόνησης από ΥΨΔ 30/12/2025.
Ολοκληρώθηκε το Μνημόνιο Συνεργάσιας με το ΥΠΠΟ. Προεγκρίθηκε 30/3 η δημοπράτηση. Χρονοδιάγραμμα 12Μ, περιλαμβάνει προκαταβολή 40%. 
Η διακήρυξη ανέβηκε στις 16/6. Καταληκτική ημ/νία προσφορών 24/7. Κατατέθηκαν 3 προσφορές. Φάση εξέτασης από επιτροπή.</t>
  </si>
  <si>
    <t>Ψηφιακό Δίδυμο του Ηφαιστείου της Νήσου Νισύρου</t>
  </si>
  <si>
    <t>Δήμος Νισύρου</t>
  </si>
  <si>
    <t>ΥΕ1:  Εκδόθηκε 12/12/2025 Βεβαίωση Εναρμόνισης από ΥΨΔ. Προεγκρίθηκε 4/3 η δημοπράτηση. Στάδιο δημοσίευσης διακήρυξης. Χρονοδιάγραμμα 9Μ (χωρίς προκαταβολή).
Έχει αναρτηθεί στις 17/7 με καταληκτική ημ/νία υποβολής προσφορών μέχρι τις 3/8.</t>
  </si>
  <si>
    <t>Δυσπρόσιτα μνημεία Κυκλάδων – Ψηφιακή τεκμηρίωση &amp; προβολή</t>
  </si>
  <si>
    <t>Εφορεία Αρχαιοτήτων Κυκλάδων</t>
  </si>
  <si>
    <t>ΥΕ1: Δικαιούχος ΕΦΑΚ, Η ΑΥΙΜ εκδόθηκε 10/04/2025. Αναμένουν Ανάδοχο για να προσλάβουν προσωπικό.
ΥΕ2 Διαγωνισμός 120.000 ευρώ. Υποβλήθηκαν 2 προσφορές, άνοιξαν 3/4, η μία είχε λάθος εγγυητική και απορρίφθηκε. Η 2η είχε ελλείψεις στις απαιτήσεις. Ζητήθηκαν επιπλέον στοιχεία/διευκρινήσεις. Απορρίφθηκαν τελικά και οι 2 προσφορές λόγω ελλείψεων. Κατατέθηκε Προσφυγή από τον 2ο Υποψήφιο 19/6. Θα εξεταστεί 27/7. 
ΥΕ3 ΑΥΙΜ Συνδικαιούχος Δ/νση Σπηλαιολογίας. Η ΑΥΙΜ εκδόθηκε 10/04/2025. Έχει προσληφθεί προσωπικό.</t>
  </si>
  <si>
    <t>7/1/2025
24/3/2025</t>
  </si>
  <si>
    <t>Ολοκληρωμένη ψηφιακή διαχείριση και ανάδειξη πολιτιστικού αποθέματος Περιφέρειας Νοτίου Αιγαίου / Π.Ε. Δωδεκανήσου</t>
  </si>
  <si>
    <t>Διεύθυνση Διαχείρισης Εθνικού Αρχείου
Μνημείων</t>
  </si>
  <si>
    <t>ΥΕ1: Εγκρίθηκε 17/2/2025 η ΑΥΙΜ. Έγιναν οι προσλήψεις προσωπικού (14 άτομα). 
ΥΕ2: Διεθνής διαγωνισμός 347.200 ευρώ (18Μ). Λόγω αλλαγών σε τεχνικό επίπεδο, υπάρχει προβληματισμός για δημιουργία 3ου ΥΕ με ξεχωριστό αντικείμενο. Υποβολή μέχρι τέλους Μαΐου Σχεδίου Διακήρυξης για Προέγκριση. Στάλθηκε 23/7 ΔΠΠΠ με προθεσμία συμμόρφωσης 31/8. Υποβλήθηκε 7/8 ΤΔΠ.</t>
  </si>
  <si>
    <t>Ανάπτυξη ολοκληρωμένου συστήματος τηλεϊατρικής για την αντιμετώπιση Αγγειακών Εγκεφαλικών Επεισοδίων</t>
  </si>
  <si>
    <t>2η Υγειονομική Περιφέρεια Πειραιώς &amp; Αιγαίου</t>
  </si>
  <si>
    <t>Προεγκρίθηκε 16/6 η υπογραφή σύμβασης. Αφορά σε προμήθεια 12Μ με 4 φασεις και δόσεις. Υποβλήθηκε 11/8 ΤΔΠ.</t>
  </si>
  <si>
    <t>Ψηφιακό Οικοσύστημα Επιχειρηματικότητας του Επιμελητηρίου Κυκλάδων</t>
  </si>
  <si>
    <t>Επιμελητήριο Κυκλάδων</t>
  </si>
  <si>
    <t xml:space="preserve">ΥΕ1: Ψηφιακό οικοσύστημα επιχειρηματικότητας. Η σύμβαση υπογράφτηκε 1/4/2025. Ανάδοχος KNOWLEDGE A.E. Ολοκληρώθηκε.
ΥΕ2: Προμήθεια Η/Υ. Η σύμβαση υπογράφηκε στις 13/11/2025. Ανάδοχος Computer Lab (Μεσοχωριανάκης-Παξιμαδάκης ΟΕ). Ολοκληρώθηκε. </t>
  </si>
  <si>
    <t>Ανάπτυξη και εμπλουτισμός των παρεχόμενων ψηφιακών υπηρεσιών προς τα μέλη του Επιμελητηρίου Δωδεκανήσου</t>
  </si>
  <si>
    <t>Επιμελητήριο Δωδεκανήσου</t>
  </si>
  <si>
    <t>ΥΕ1: Ημ/νία σύμβασης: 16/6/2025. Ανάδοχος: SGA ΣΥΣΤΗΜΑΤΑ ΠΛΗΡΟΦΟΡΙΚΗΣ ΑΕ. Ολοκληρώθηκε.  
ΥΕ2: Προμήθεια Η/Υ. Ημ/νία σύμβασης 22/9/2025. 
Ανάδοχος: Computer Lab. Ολοκληρώθηκε.
ΥΕ3: Δημιουργία Παρατηρητηρίου. Ημερ. σύμβασης: 13/6/2025. Ανάδοχος ΕΛΚΕ/ΟΠΑ-COGNITERA. 
ΥΕ4: Τεχνική Υποστήριξη. Ημ/νία σύμβασης: 10/4/2025. 
Ανάδοχος: ΣΜΡ ΣΥΜΒΟΥΛΕΥΤΙΚΗ ΕΠΕ.
ΥΕ5: Δράσεις Ενημέρωσης &amp; Επικοινωνίας. Δεν έχει συμβασιοποιηθεί.
ΥΕ6: Τηλεπικοινωνιακό Κέντρο. Ημ/νία σύμβ: 15/4/2026. 
Ανάδοχος: Ταμβακάς ΑΕ
ΥΕ7: Οπτικοακουστικός Εξοπλισμός. Ημ/νία σύμβ. 15/4/2026. 
Ανάδοχος: GAMERLAND EE</t>
  </si>
  <si>
    <t>10/4/2024 20/6/2025 16/3/2026</t>
  </si>
  <si>
    <t>Ενεργειακή αναβάθμιση κτιρίου Κλεόβουλος του Πανεπιστήμιου Αιγαίου στη Ρόδο</t>
  </si>
  <si>
    <t>Πανεπιστήμιο Αιγαίου</t>
  </si>
  <si>
    <t>ΥΕ 1 (Μελέτη): Η σύμβαση με το μελετητή υπογράφτηκε 15/2/2021. Η μελέτη και τα ΤΔ ολοκληρώθηκαν.
ΥΕ 2 (Εργολαβία): Η σύμβαση υπογράφτηκε στις 12/5/2023. Ανάδοχος: ΙΠΠΟΔΑΜΟΣ ΑΤΕ, Έκπτωση: 28%. Το φυσικό αντικείμενο ολοκληρώθηκε. Εγκρίθηκε 29/4 ο 2ος υπερβατικός ΑΠΕ.
ΥΕ 3 (Ενεργειακή Επιθεώρηση): Ανατέθηκε με τη με αρ. πρωτ. 30792/10-6-2026 Απόφαση Ανάθεσης. Στάδιο παροχής υπηρεσιών ενεργειακής επιθεώρησης.</t>
  </si>
  <si>
    <t>5/4/2023 13/1/2025 23/12/2025 18/5/2026</t>
  </si>
  <si>
    <t>Eνίσχυση της ενεργειακής απόδοσης του σχολικού κτιρίου ΕΠΑΛ Δήμου Μυκόνου</t>
  </si>
  <si>
    <t xml:space="preserve">Δήμος Μυκόνου </t>
  </si>
  <si>
    <t>Η σύμβαση υπογράφτηκε 11/2/2025. Ανάδοχος MA CONSTRACTION με έκπτωση 5,81%. Στάδιο υλοποίησης εργασιών με σημαντική καθυστέρηση. Προεγκρίθηκε 29/7 παράταση έως 31/8/2026. Αναμένεται ΑΠΕ για προέγκριση.</t>
  </si>
  <si>
    <t>6/4/2023 7/1/2025</t>
  </si>
  <si>
    <t>Ενεργειακή αναβάθμιση του Γενικού Νοσοκομείου Σύρου "Βαρδάκειο και Πρώιο"</t>
  </si>
  <si>
    <t>ΥΕ1 (Μελέτη): Η σύμβαση υπογράφηκε 8/6/2021. Ανάδοχος ΑΛΚΩΝ Μελετητική (έκπτωση 82,00%). Η μελέτη ολοκληρώθηκε. 
ΥΕ2 (Κατασκευή): Η σύμβαση υπογράφτηκε 30/12/2024. Ανάδοχος Τεχνική Έργων ΑΕ με έκπτωση 13%. Στάδιο υλοποίησης εργασιών με σημαντική καθυστέρηση. Προεγκρίθηκε 30/6 παράταση έως 9/12/2026. ΤΔΥ;
Υ/Ε 4 (Βασικός μελετητής): Η σύμβαση υπογράφτηκε 20/6/2025. Στάδιο παροχής υπηρεσιών. Υποβλήθηκε 3/8 ΤΔΥ.</t>
  </si>
  <si>
    <t>6/4/2023 23/12/2024</t>
  </si>
  <si>
    <t>Ενεργειακή αναβάθμιση σχολικών κτιρίων Δήμου Μήλου</t>
  </si>
  <si>
    <t>Δήμος Μήλου</t>
  </si>
  <si>
    <t>Η σύμβαση υπογράφτηκε 1/9/2022. Ανάδοχος ΑΛΑΒΕΡΑΣ με έκπτωση 26,86%. Στις 1/3/2024 ο ανάδοχος κηρύχθηκε έκπτωτος από τη ΔΥ. Η έκπτωση οριστικοποιήθηκε από την ΑΔΑ. Εγκρίθηκε 22/1/2025 ο 1ος τακτοποιητικός ΑΠΕ.
Η σύμβασης για τη συνέχιση των εργασιών υπογράφτηκε 5/5/2025 (3ο Υ/Ε). Ανάδοχος: Αναστάσιος Τζαβάρας, έκπτωση 21,67%. Στάδιο υλοποίησης. Εγκρίθηκε 17/2 1ος ΑΠΕ και 1η ΣΣ.</t>
  </si>
  <si>
    <t>6/4/2023 13/12/2024 13/2/2025 6/3/2026</t>
  </si>
  <si>
    <t>Ενεργειακή αναβάθμιση κτιρίων Γυμνασίου - Λυκείου και ΕΠΑΛ Αρχαγγέλου Δήμου Ρόδου</t>
  </si>
  <si>
    <t>6/4/2023 11/10/2023 13/1/2025 23/12/2025</t>
  </si>
  <si>
    <t>Ενεργειακή αναβάθμιση Δημαρχείου Αμοργού</t>
  </si>
  <si>
    <t>Δήμος Αμοργού</t>
  </si>
  <si>
    <t>Η σύμβαση υπογράφτηκε 23/5/2025. Ανάδοχος ΣΠΜ ΚΑΤΑΣΚΕΥΑΣΤΙΚΗ ΙΚΕ (έκπτωση 17,55%). Ο ανάδοχος κηρύχθηκε έκπτωτος. Στάδιο εκκαθάρισης της εργολαβίας και ανάθεσης στο 2ο (3Κ Τεχνική).</t>
  </si>
  <si>
    <t>22/12/2023 29/5/2025</t>
  </si>
  <si>
    <t>Ενεργειακή Αναβάθμιση Κτιριακού Συγκροτήματος Μονάδων ΠΑ Καρπάθου</t>
  </si>
  <si>
    <t>ΥΠΕΘΑ</t>
  </si>
  <si>
    <t>22/12/2023</t>
  </si>
  <si>
    <t>Ενεργειακή αναβάθμιση Κτηριακών Εγκαταστάσεων του 95 ΤΥΕΘ Ρόδου</t>
  </si>
  <si>
    <t>22/12/2023 13/2/2025 12/3/2026</t>
  </si>
  <si>
    <t>Ενεργειακή αναβάθμιση του Κεντρικού Κτιρίου 588 ΤΕ στη Λέρο</t>
  </si>
  <si>
    <t>22/12/2023 26/3/2026</t>
  </si>
  <si>
    <t>Ενεργειακή Αναβάθμιση Εγκαταστάσεων ΥΝΤΕΛ στη Λέρο</t>
  </si>
  <si>
    <t>Προεγκρίθηκε 8/4 η δημοπράτηση. Στάδιο δημοσίευσης διακήρυξης.</t>
  </si>
  <si>
    <t>7/102025</t>
  </si>
  <si>
    <t>Ενεργειακή Αναβάθμιση ΕΠΑΛ Πάρου</t>
  </si>
  <si>
    <t>Δήμος Πάρου</t>
  </si>
  <si>
    <t>Εκκρεμεί  η έγκριση Σ.Α. για τα Φ/Β και άδεια εκτέλεσης οικοδομικών εργασιών μικρής κλίμακας από ΥΔΟΜ. Απαιτείται αναβάθμιση της υπάρχουσας μελέτης σε επίπεδο μελέτης εφαρμογής για τις οικοδομικές παρεμβάσεις και σε επίπεδο οριστικής για τις Η/Μ παρεμβάσεις καθώς και μελέτη προσβασιμότητας ΑμεΑ, και συμπλήρωση - επικαιροποίηση τευχών δημοπράτησης προκειμένου για την υποβολή σχετικού αιτήματος προέγκρισης. Η σύμβαση του ΥΕ3: Τεχνικός σύμβουλος για την προετοιμασία μελέτης-τευχών και υποστήριξη της υπηρεσίας καθ' όλη τη διάρκεια δημοπράτησης και εκτέλεσης της εργολαβίας υπογράφτηκε 23/4/2026.</t>
  </si>
  <si>
    <t>Ενεργειακή Αναβάθμιση Κλειστού Γυμναστηρίου Δήμου Λέρου</t>
  </si>
  <si>
    <t>Δήμος Λέρου</t>
  </si>
  <si>
    <t xml:space="preserve">Εκκρεμεί η έκδοση οικοδομικής άδειας, η δέσμευση πίστωσης του Δήμου για τις μη επιλέξιμες δαπάνες μετά την πρόσκληση του Υπ. Αθλητισμού (πρόσθετες παρεμβάσεις προσβασιμότητας ΑμεΑ, αντικατάσταση χωροδικτυώματος στέγης, παρκέ δαπέδου, κλπ) για την υποβολή αιτήματος προέγκρισης δημοπράτησης. </t>
  </si>
  <si>
    <t>Ενεργειακή αναβάθμιση 1ου ΕΠΑΛ Νάξου</t>
  </si>
  <si>
    <t>Δήμος Νάξου &amp; Μικρών Κυκλάδων</t>
  </si>
  <si>
    <t xml:space="preserve">Στάδιο ολοκλήρωσης συμπλήρωσης-επικαιροποίησης των τευχών δημοπράτησης, ώστε να περιληφθεί μελέτη προσβασιμότητας ΑμεΑ και μόνωση του κεντρικού δικτύου διανομής θέρμανσης.
Το κύριο υποέργο 1 προβλέπεται να υλοποιηθεί με το άρ. 50.1 του ν. 4412/2016. </t>
  </si>
  <si>
    <t>Ενεργειακή αναβάθμιση κτιριακού συγκροτήματος του πρώην 1ου Γυμνασίου Σύρου</t>
  </si>
  <si>
    <t>Αναμένεται αναθεώρηση του Φακέλου Δημόσιας Σύμβασης του ΥΕ 1, με βάση τα στοιχεία του ΤΔΠ, λαμβάνοντας υπόψη ότι δεν απαιτείται Μελέτη Ενεργειακής Απόδοσης (ΜΕΑ) και Αρχιτεκτονική Μελέτη. Απαιτείται μελέτη ενεργειακής αναβάθμισης σε επίπεδο οριστικής μελέτης, η οποία θα πρέπει να περιλαμβάνει Η/Μ μελέτη για θέρμανση - ψύξη, μελέτη φωτοτεχνίας για τον φωτισμό, μελέτη BEMS, μελέτη για τον Φ/Β σταθμό και μελέτη συμπλήρωσης σημάνσεων για ΑμεΑ, όπως και τεύχη δημοπράτησης. 
Λόγω του ότι η Υπηρεσία Νεωτέρων Μνημείων και Τεχνικών Έργων απάντησε αρνητικά για την εγκατάσταση Φ/Β, αναμένεται να υποβληθεί από το δικαιούχο πρόταση για τροποποίηση του φυσικού αντικειμένου ώστε να καλύπτονται οι προϋποθέσεις για τη βελτίωση της ενεργειακής απόδοσης σύμφωνα με τους όρους ένταξης. Υποβλήθηκε 26/5 ΤΔΠ.</t>
  </si>
  <si>
    <t>Ενεργειακή αναβάθμιση του Διοικητηρίου ΤΕΘ Ερμούπολης</t>
  </si>
  <si>
    <t>Ενεργειακή αναβάθμιση Γυμνασίου και Λυκείων (ΓΕΛ-ΕΠΑΛ) Δήμου Τήνου</t>
  </si>
  <si>
    <t>Δήμος Τήνου</t>
  </si>
  <si>
    <t>Αναμένεται η σύναψη προγραμματικής σύμβασης με ΑΟΤΑ για την εκτέλεση του έργου, λόγω αδυναμίας του Δήμου Τήνου. Απαιτείται συμπλήρωση του ΦΔΣ ανάθεσης των μελετών, σύμφωνα με τις οδηγίες της ΕΥΔ (προσβασιμότητα ΑμεΑ, παρατηρήσεις ΚΤΥΠ Α.Ε. κ.α).
Εκκρεμεί η  ολοκλήρωση της προβλεπόμενης διαδικασίας για την ορθή έγκριση του ΔηΣΜΕ.</t>
  </si>
  <si>
    <t>Ενεργειακή αναβάθμιση κτηρίου Υδροβιολογικού σταθμού Ρόδου του ΕΛ.ΚΕ.Θ.Ε.</t>
  </si>
  <si>
    <t>Ελληνικό Κέντρο Θαλλασίων Ερευνών (ΕΛ.ΚΕ.Θ.Ε.) / Κολοσσός  2047</t>
  </si>
  <si>
    <t>Υπογράφτηκε 4/12/2025 σύμβαση συνεργασίας που αφορά στα υποέργα 3 και 4. Επανυποβλήθηκε 12/8 αίτημα δημοπράτησης για προέγκριση.</t>
  </si>
  <si>
    <t>6/10/2025 8/5/2026</t>
  </si>
  <si>
    <t>Ενεργειακή αναβάθμιση των κτιρίων του Επιμελητηρίου Δωδεκανήσου στη Ρόδο, Κω και Κάλυμνο</t>
  </si>
  <si>
    <t>Περιφέρεια Νοτίου Αιγαίου</t>
  </si>
  <si>
    <t xml:space="preserve">Απαιτείται τροποποίηση του σχεδίου σύμβασης συνεργασίας σύμφωνα με το ισχύον ΤΔΠ και τις παρατηρήσεις της ΕΥΔ και λήψη των απαραίτητων συλλογικών Αποφάσεων για τη σύναψη αυτής. 
Η ανάθεση των μελετών να λάβει υπόψη τις παρατηρήσεις της ΕΥΔ (τεχνικό αντικείμενο, προσβαστιμότητα ΑμεΑ κ.α.).
</t>
  </si>
  <si>
    <t>Αντιπλημμυρική προστασία οικισμού Αρχαγγέλου ν. Ρόδου</t>
  </si>
  <si>
    <t>Στάδιο εκκίνησης διαδικασίας εκπόνησης κτηματογραφικής μελέτης για τις απαλλοτριώσεις. Εκδόθηκε η ΑΕΠΟ. Απαιτείται προσθήκη υποέργου αρχαιολογίας. Χρειάζεται μνημόνιο συνεργασίας και σχέδιο ΑΥΙΜ από την ΕΦΑΔ.</t>
  </si>
  <si>
    <t>16/1/2025</t>
  </si>
  <si>
    <t>Αντιπλημμυρική προστασία οικισμού Απολλώνων Ρόδου</t>
  </si>
  <si>
    <t>Εκκρεμεί η υπογραφή χρησιδανείου για μικρή ιδιωτική έκταση. Προεγκρίθηκε 8/4 η δημοπράτηση. Υποβλήθηκε μία προσφορά (~7%). 20/7 εγκρίθηκε το 1ο πρακτικό.</t>
  </si>
  <si>
    <t>Προστασία και αντιμετώπιση διαβρωμένων ακτών στον Δήμο Κω</t>
  </si>
  <si>
    <t>Δήμος Κω</t>
  </si>
  <si>
    <t>Η σύμβαση υπογράφτηκε 20/9/2021. Ανάδοχος ΑΡΧΙΜΗΔΗΣ ΑΤΕ με έκπτωση 44,01%. Το φυσικό και οικονομικό αντικείμενο ολοκληρώθηκε.</t>
  </si>
  <si>
    <t>1/6/2023 29/9/2023 17/6/2024</t>
  </si>
  <si>
    <t>Προστασία Ακτής Πλατύ Γιαλού Σίφνου από τη διάβρωση</t>
  </si>
  <si>
    <t>Η σύμβαση για τη μελέτη (1ο ΥΕ) υπογράφηκε 14/10/2021. Ανάδοχος Γιαμίν και συνεργάτες με έκπτωση 63,28%. Η ακτομηχανική μελέτη διαβιβάστηκε 31/7 στο ΥπΝ&amp;ΝΠ/Δ20 για θεώρηση.</t>
  </si>
  <si>
    <t>1/6/2023 10/6/2026</t>
  </si>
  <si>
    <t>Προστασία της παράκτιας ζώνης Καμαρίου Σαντορίνης</t>
  </si>
  <si>
    <t>Δήμος Θήρας</t>
  </si>
  <si>
    <t>Η σύμβαση για τη μελέτη (1ο ΥΕ) υπογράφτηκε 30/9/2021. Ανάδοχος ΤΡΙΤΩΝ με ποσοστό έκπτωσης 55,5%. Η εκπόνηση των μελετών έχει ολοκληρωθεί. Εκδόθηκε διαπιστωτική πράξη. Στάδιο περιβαλλοντικής αδειοδότησης (19/9/2025 στάλθηκε η ΜΠΕ για διαβούλευση). Εγκρίθηκε 2ος Σ.Π. με Σ.Σ.</t>
  </si>
  <si>
    <t>Δίκτυα Αποχέτευσης και Εγκαταστάσεις Επεξεργασίας και Διάθεσης Λυμάτων Δήμου Κέας - Β' φάση</t>
  </si>
  <si>
    <t>13/3/2024 8/5/2026</t>
  </si>
  <si>
    <t>Δίκτυα Αποχέτευσης και Εγκαταστάσεις Επεξεργασίας Λυμάτων (ΕΕΛ) Απολλωνίας και Αρτεμώνα Δήμου Σίφνου - Β' φάση</t>
  </si>
  <si>
    <t>29/4/2024 ΟΕ</t>
  </si>
  <si>
    <t xml:space="preserve">Δίκτυα αποχέτευσης και ΕΕΛ Δήμου Σύμης </t>
  </si>
  <si>
    <t>29/4/2024 ΟΕ 16/5/2025</t>
  </si>
  <si>
    <t>Κατασκευή έργων διαχείρισης λυμάτων οικισμών Αντιμάχειας και Κεφάλου νήσου Κω - Β΄ φάση</t>
  </si>
  <si>
    <t>ΔΕΥΑ Κω</t>
  </si>
  <si>
    <t>29/4/2024 ΟΕ 4/7/2025</t>
  </si>
  <si>
    <t>Εγκατάσταση Επεξεργασίας και Διάθεσης Λυμάτων Δήμου Χάλκης - Β' Φάση</t>
  </si>
  <si>
    <t>7/2/2024 9/4/2026</t>
  </si>
  <si>
    <t>Αντικατάσταση - Επέκταση δικτύου ύδρευσης των οικισμών Χώρας, Δρυοπίδας και Μέριχα Κύθνου</t>
  </si>
  <si>
    <t xml:space="preserve">Η σύμβαση υπογράφτηκε 10/6/2022. Ανάδοχος ΣΜΙΛΗ ΑΤΕ, έκπτωση 18,64%. Το φυσικό και το οικονομικό αντικείμενο του έργου ολοκληρώθηκαν. </t>
  </si>
  <si>
    <t>26/6/2023 16/10/2023 13/1/2025 15/12/2025</t>
  </si>
  <si>
    <t>Αναβάθμιση Υποδομών Ύδρευσης Πάρου</t>
  </si>
  <si>
    <t>ΔΕΥΑ Πάρου</t>
  </si>
  <si>
    <r>
      <rPr>
        <b/>
        <sz val="10"/>
        <color rgb="FF000000"/>
        <rFont val="Arial Narrow"/>
        <family val="2"/>
        <charset val="161"/>
      </rPr>
      <t>ΥΕ 1 (Αφαλάτωση): </t>
    </r>
    <r>
      <rPr>
        <sz val="10"/>
        <color rgb="FF000000"/>
        <rFont val="Arial Narrow"/>
        <family val="2"/>
        <charset val="161"/>
      </rPr>
      <t xml:space="preserve">Ο 1ος διαγωνισμός ακυρώθηκε μετά από προσφυγές και Απόφαση της ΕΑΑΔΗΣΥ. 
Προεγκρίθηκε 13/1 η επαναδημοπράτηση της προμήθειας. Κατατέθηκαν νέες προδικαστικές προσφυγές. Ο διαγωνισμός ακυρώθηκε. Η νέα προκήρυξη δημοσιεύθηκε 27/5 με ημερομηνία παραλαβής προσφορών έως 6/7 και ανοίγματος προσφορών στις 10/7.  
</t>
    </r>
    <r>
      <rPr>
        <b/>
        <sz val="10"/>
        <color rgb="FF000000"/>
        <rFont val="Arial Narrow"/>
        <family val="2"/>
        <charset val="161"/>
      </rPr>
      <t xml:space="preserve">ΥΕ 2 (Αντικατάσταση Δικτ. Υδρευσης Αρχιλόχου): </t>
    </r>
    <r>
      <rPr>
        <sz val="10"/>
        <color rgb="FF000000"/>
        <rFont val="Arial Narrow"/>
        <family val="2"/>
        <charset val="161"/>
      </rPr>
      <t>Η σύμβαση υπογράφτηκε 16/6/2025. Ανάδοχος: Τεχνοκυκλαδική ΑΤΕ, έκπτωση 17,82%. Στάδιο υλοποίησης. Προεγκρίθηκε 16/7 παράταση εως 10/11/2026.</t>
    </r>
  </si>
  <si>
    <t>Κατασκευή δεξαμενής ύδρευσης στην Καρδάμαινα Κω</t>
  </si>
  <si>
    <t>Η σύμβαση υπογράφηκε 23/2/2023 (ανάδοχος: ΤΣΑΤΤΑΛΙΟΣ ΜΙΧ. –ΚΟΣΜΟΣ ΘΕΟΔ. Ο.Ε.) και έχει ολοκληρωθεί.
Το υποέργο ηλεκτροδότησης (ΥΕ 2) ενεργοποιήθηκε με την υπ' αριθμ. 75/7-4-2026 Απόφαση ΔΣ έγκρισης της δαπάνης και αναμένεται η πληρωμή και κατόπιν σύνδεση με το δίκτυο ΔΕΔΔΗΕ.</t>
  </si>
  <si>
    <t>2/4/2024 16/1/2025 19/12/2025</t>
  </si>
  <si>
    <t>Αντικατάσταση δικτύου διανομής νερού πόλης Κω</t>
  </si>
  <si>
    <t>2/4/2024 19/12/2025</t>
  </si>
  <si>
    <t>Αναβάθμιση μονάδας αφαλάτωσης Ερμούπολης Σύρου</t>
  </si>
  <si>
    <t>ΔΕΥΑ Σύρου</t>
  </si>
  <si>
    <t>Η σύμβαση υπογράφτηκε στις 20/12/2024. Ανάδοχος WATERA HELLAS ABEE. Η προμήθεια ολοκληρώθηκε.</t>
  </si>
  <si>
    <t>Δίκτυο ύδρευσης Κοινότητας Άρνης, Δήμου Άνδρου</t>
  </si>
  <si>
    <t>Δήμος Άνδρου</t>
  </si>
  <si>
    <t>Η σύμβαση υπογράφτηκε 14/7/2025. Ανάδοχος: "Α. ΝΙΚΟΛΙΑΣ ΕΕ", έκπτωση 16,91%. Στάδιο υλοποίησης εργασιών. 
Υπεγράφη 4/5/2026 η σύμβαση του ΥΕ3 για τον Τεχνικό Σύμβουλο.</t>
  </si>
  <si>
    <t>10/4/2024 30/7/2025 21/11/2025</t>
  </si>
  <si>
    <t>Προμήθεια και εγκατάσταση τριών δεξαμενών ύδρευσης Δ. Μήλου</t>
  </si>
  <si>
    <t>Αντικατάσταση Δικτύου Ύδρευσης Καταπόλων Αμοργού</t>
  </si>
  <si>
    <t>Η σύμβαση υπογράφτηκε 17/2/2025. Ανάδοχος “Α.ΝΙΚΟΛΙΑΣ ΕΕ” με έκπτωση 26%. 
Στάδιο υλοποίησης εργασιών.</t>
  </si>
  <si>
    <t>4/4/2024 24/3/2025</t>
  </si>
  <si>
    <t>Αναβάθμιση Συστήματος Προσκρουστήρων Λιμένα Μυκόνου</t>
  </si>
  <si>
    <t>Δημοτικό Λιμενικό Ταμείο Μυκόνου</t>
  </si>
  <si>
    <t>ΥΕ1-Προμήθεια:11/12/2025 υπογράφτηκε η σύμβασης. Ανάδοχος: ΣΙΠΣΕΙΦ. Απορρίφθηκε 31/7 αίτημα τροποποίησης σύμβασης καθώς και αίτημα μετάθεσης για ..... μήνες για προέγκριση.
ΥΕ2-Μελετητής: 5/10/2022 υπογράφτηκε η σύμβαση. Ανάδοχος: OCEANICA ENGINEERING.
ΥΕ3-Σύμβουλος: 9/12/2025 υπογράφτηκε η σύμβαση. Ανάδοχος: OCEANICA ENGINEERING.</t>
  </si>
  <si>
    <t>31/7/2023 16/12/2025</t>
  </si>
  <si>
    <t>Βελτίωση Εγκαταστάσεων Παλαιού Λιμένα Μυκόνου</t>
  </si>
  <si>
    <t>Στάδιο εξασφάλισης των απαραίτητων εγκρίσεων (ΕΦΑΚ και ΥΝΑΝΠ για έγκριση εκτέλεσης έργου) για τα ΥΕ 2 και 3, μετά την οριστικοποίηση του ΦΑ. Στάδιο εκπόνησης μελετών με ανάθεση απο το ΔΛΤ για το ΥΕ 1 και σύνταξης επικαιροποιημένων μελετών προμήθειας και ΤΔ για τα ΥΕ 2 και 3.</t>
  </si>
  <si>
    <t>17/7/2025</t>
  </si>
  <si>
    <t>Προμήθεια και εγκατάσταση συστημάτων ασφαλείας (ISPS) στο λιμάνι Πόθιας Καλύμνου</t>
  </si>
  <si>
    <t>Δημοτικό Λιμενικό Ταμείο Καλυμνίων</t>
  </si>
  <si>
    <t>Αναμένεται η υπογραφή Προγραμματικής Σύμβασης μεταξύ Δήμου Καλύμνου και Δ.Λ.Τ.Κ. για τη συμπλήρωση μελέτης και επικαιροποίησης τευχών δημοπράτησης . Εκτιμάται ότι θα σταλεί αίτημα δημοπράτησης τον Ιούνιο 2026.</t>
  </si>
  <si>
    <t>Προμήθεια και Εγκατάσταση Συστημάτων Ασφαλείας (ISPS) στα λιμάνια Σύμης, Καστελόριζου, Κάσου, Πηγαδίων και Διαφανίου Καρπάθου</t>
  </si>
  <si>
    <t>Δημοτικό Λιμενικό Ταμείο Νότιας Δωδεκανήσου</t>
  </si>
  <si>
    <t>Στάδιο εξασφάλισης σύμφωνης γνώμης ΕΦΑΔ και έγκρισης εκτέλεσης έργου από ΥΝΑΝΠ. Προέκυψε αντίρρηση για το σημείο τοποθέτησης στη Σύμη και γίνονται ενέργειες για να παρακαμφθεί.Επικαιροποίηση μελέτης προμήθειας και τευχών δημοπράτησης .</t>
  </si>
  <si>
    <t>17/7/2025 22/7/2025 ΟΕ</t>
  </si>
  <si>
    <t>Βελτίωση λιμένα Ηρακλειάς</t>
  </si>
  <si>
    <t>Δήμος Νάξου και Μικρών Κυκλάδων</t>
  </si>
  <si>
    <t>Η γεωτεχνική μελέτη θα εκπονηθεί από τον ανάδοχο. Στάδιο επικαιροποίησης Τευχών Δημοπράτησης. Εκκρεμεί τροποποίηση της ΠΣ.</t>
  </si>
  <si>
    <t>Βελτίωση Επαρχιακής Οδού Κιόνια - Αγία Μαρίνα Τήνου</t>
  </si>
  <si>
    <t>Εγκρίθηκε 13/6/2025 η μελέτη κτηματογράφησης και οι πράξεις αναλογισμού. 'Εχει ανατεθεί σε εξωτερικό συνεργάτη (δικηγόρο-μηχανικό), η διαδικασία των απαλλοτριώσεων, επικαιροποίησης των κτηματολογικών διαγραμμάτων και υπαγωγή στη διαδικασία του αρ. 7Α του ν. 2882/2001. 
Το κυρίως υποέργο θα δημοπρατηθεί με το άρθ. 50 του ν. 4412/2016.
Ολοκληρώθηκε η σύμβαση με τον τεχνικό σύμβουλο για την προετοιμασία του διαγωνισμού. Έχουν ζητηθεί κάποιες διορθώσεις οι οποίες αναμένονται μέχρι τέλος Ιουλίου 2026.</t>
  </si>
  <si>
    <t>Κατασκευή νέου τεχνικού γεφύρωσης ποταμού Γαδουρά επί της Εθνικής Οδού
Ρόδου - Λίνδου</t>
  </si>
  <si>
    <t>Υποβλήθηκε η μελέτη κτηματολογίου και εκκρεμεί η έγκρισή της. Θα δημοπρατηθεί με το άρθ. 50. Η σύμβαση με τεχνικό σύμβουλο προετοιμασίας των τευχών δημοπράτησης υπογράφτηκε 29/10/2025. Τα τεύχη υποβλήθηκαν από τον ανάδοχο αλλά εκκρεμούν διορθώσεις και αναμόρφωση προυπολογισμού. Αναμένεται η υποβολή αιτήματος για προέγκριση δημοπράτησης εντός Ιουνίου.</t>
  </si>
  <si>
    <t>Βελτίωση οδού προς παραλία Αγίας Άννας &amp; Μονή Χοζοβιώτισσας, ν. Αμοργού</t>
  </si>
  <si>
    <t>Η σύμβαση για τη συμπλήρωση της μελέτης σε επίπεδο οριστικής υπογράφτηκε 12/12/2024. Ολοκληρώθηκε. Προεγκρίθηκε 18/2 η δημοπράτηση του κυρίως ΥΕ. Η δημοπράτηση έγινε 24/3 και η αποσφράγιση των προσφορών 30/3. Έχουν υποβληθεί 2 προσφορές στον διαγωνισμό. Στάδιο έγκρισης 2ου Πρακτικού της Επιτροπής Διαγωνισμού. Κάλεσαν τον προσωρινό ανάδοχο «Νικολιάς Ο.Ε» για υποβολή των δικαιολογητικών κατακύρωσης ο οποίος δεν ανταποκρίθηκε. Τον καλέσανε εκ νέου με νέα πρόσκληση και ο οποίος ανταποκρίθηκε. Τα ελέγχει η Επιτροπή  και θα συντάξουν το Πρακτικό. Η σύμβαση αναμένεται να υπογραφθεί αρχές Αυγούστου.</t>
  </si>
  <si>
    <t>17/7/2024 2/12/2025 ΟΕ</t>
  </si>
  <si>
    <t>Βελτίωση της Οδικής Ασφάλειας Επαρχιακού Οδικού Δικτύου Νήσου Σύμης</t>
  </si>
  <si>
    <t>Η σύμβαση υπογράφτηκε 6/5/2022. Ανάδοχος: «Κ/Ξ ΧΑΤΖΗΚΑΛΦΑΣ ΝΙΚΟΛΑΟΣ - VAST - MAKE I.K.E.», μέση έκπτωση 13,44%. Το φυσικό αντικείμενο ολοκληρώθηκε. Προεγκρίθηκε 15/7 σχέδιο 5ου μειωτικού ΑΠΕ. Αναμένεται ΤΔΥ.</t>
  </si>
  <si>
    <t>6/7/2023 17/12/2024 21/5/2025 23/12/2025 17/7/2026</t>
  </si>
  <si>
    <t>Βελτίωση Ασφάλειας Επαρχιακού Οδικού Δικτύου Δυτικού Άξονα Νήσου Ρόδου</t>
  </si>
  <si>
    <t>Η σύμβαση υπογράφτηκε 28/11/2023. Ανάδοχος Χατζηκάλφας Ν. με έκπτωση 36%. Το φυσικό αντικείμενο ολοκληρώθηκε. Εγκρίθηκε 13/3 η Τελική Επιμέτρηση. Προεγκρίθηκε 16/6 σχέδιο 5ου υπερβατικού ΑΠΕ. Αναμένεται ΤΔΥ.</t>
  </si>
  <si>
    <t>4/7/2023 4/9/2024 22/11/2024 30/5/2025 23/12/2025 23/6/2026</t>
  </si>
  <si>
    <t>Βελτίωση Ασφάλειας Επαρχιακού Οδικού Δικτύου νήσου Λέρου</t>
  </si>
  <si>
    <t>Προεγκρίθηκε 15/7/2025 η δημοπράτηση. Δημοπρατήθηκε 8/9/2025. Εγκρίθηκε 12/5 το 3ο πρακτικό από την ΠΕ. Αναμένεται αίτημα υπογραφής σύμβασης για προέγκριση. Προσωρινός μειοδότης Νικολιάς. Η ισχύς των προσφορών έληξε 8/7. Ζητήθηκε παράταση ισχύος.</t>
  </si>
  <si>
    <t>6/7/2023 20/6/2025 25/6/2026</t>
  </si>
  <si>
    <t>Εκσυγχρονισμός και επέκταση του Δημοτικού Σχολείου Χώρας Άνδρου</t>
  </si>
  <si>
    <t xml:space="preserve">Δήμος Άνδρου </t>
  </si>
  <si>
    <t>Η σύμβαση για το κύριο υποέργο υπογράφτηκε 20/7/2021. Το σχολείο ολοκληρώθηκε και λειτουργεί.</t>
  </si>
  <si>
    <t>16/6/2023 10/8/2023 31/5/2024 23/12/2024</t>
  </si>
  <si>
    <t>Επέκταση Νηπιαγωγείου Καταπόλων Αμοργού</t>
  </si>
  <si>
    <t>Η σύμβαση για το κύριο ΥΕ1 υπογράφτηκε την 1/3/2022 Ανάδοχος: VASTE - MAKE IKE. Εκκρεμεί δημοσιονομική διόρθωση για την αλλαγή αντλίας θερμότητας.
Υπογράφτηκε στις 22/5/2024 η σύμβαση για το ΥΕ2. Υπογράφτηκε στις 27/5/2024 η σύμβαση για το ΥΕ5.
Υπογράφτηκε στις 29/5/2024 η σύμβαση για το ΥΕ4.
Υπογράφτηκε στις 17/6/2024 η σύμβαση για το ΥΕ6.
Υπογράφτηκε στις 27/9/2024 η σύμβαση για το ΥΕ3 (προμήθεια συνθετικού χλοοτάπητα).
Υπογράφτηκε στις 27/9/2024 η σύμβαση για το ΥΕ7 (προμήθεια οργάνων παιδικής χαράς). Το φυσικό αντικείμενο ολοκληρώθηκε και το έργο λειτουργεί.</t>
  </si>
  <si>
    <t>21/6/2023 1/5/2024 12/3/2025</t>
  </si>
  <si>
    <t>Στατική Ενίσχυση και Ενεργειακή Αναβάθμιση Δημοτικού Σχολείου Πολλωνίων Μήλου</t>
  </si>
  <si>
    <t>Τέθηκε 26/1 σε επιτήρηση με προθεσμία συμμόρφωσης 28/2.  Δεν προεγκρίθηκε 8/4 η δημοπράτηση. Ζητήθηκε η επανυποβολή αιτήματος. Στάλθηκε 29/7 ΔΠΠΠ με ημερομηνία συμμόρφωσης 31/8.</t>
  </si>
  <si>
    <t>29/10/2024</t>
  </si>
  <si>
    <t>Στατική ενίσχυση και ενεργειακή αναβάθμιση σχολικών μονάδων δευτεροβάθμιας εκπαίδευσης Δ. Νάξου &amp; Μικρών Κυκλάδων</t>
  </si>
  <si>
    <t>Η σύμβαση εκπόνησης συμπληρωματικών μελετών για το Γυμνάσιο Χαλκείου (ΥΕ2) υπογράφτηκε 16/10/2025. Στάδιο παραλαβής των μελετών. Η εκπόνηση των συμπληρωματικών μελετών για το 1o Γυμνάσιο Νάξου (Χώρα) ανατέθηκε με πόρους του Δήμου. Ημερομηνία σύμβασης 18/12/2025 με αρχικό χρονοδιάγραμμα 4 μηνών στο οποίο δόθηκε παράταση έως 23/5. Στάδιο παραλαβής των μελετών. Στάλθηκε 20/7 ΔΠΠΠ με προθεσμία συμμόρφωσης 15/9.</t>
  </si>
  <si>
    <t>Κατασκευή κτιρίου πολλαπλών χρήσεων στο ΕΠΑΛ Νάξου</t>
  </si>
  <si>
    <t>Υποβλήθηκε 25/11 ΤΔΠ γιατί έχει αυξηθεί ο π/υ. Προεγκρίθηκε 17/6 η δημοπράτηση. Στις 27/7 διενεργήθηκε ο διαγωνσιμός με 4 συμμετέχοντες. Ζητείται από τον μειωδότη (ERGMASIN 21,35%), η αιτιολόγηση της χαμηλής προσφοράς.</t>
  </si>
  <si>
    <t>Αναβάθμιση - επέκταση Δημοτικού Σχολείου Φρυ Κάσου</t>
  </si>
  <si>
    <t>Δήμος Κάσου / Κολοσσος 2047</t>
  </si>
  <si>
    <t xml:space="preserve">ΥΕ1: Η μελέτη έχει ολοκληρωθεί.Στάδιο τροποποίησης τοπικού ρυμοτομικού (Στις 13/3/2026 διαβιβάστηκε στο ΣτΕ και αναμένεται η έγκρισή  του εως 30/6 . Μετά την έγκριση θα πρέπει να δημοσίευθεί στο ΦΕΚ. Κατόπιν αυτών ακολουθεί η έκδοση οικοδομικής άδειας και η ολοκλήρωση του φακέλου για την υποβολή αιτήματος δημοπράτησης.
ΥΕ2: Ολοκληρώθηκε η αγορά όμορου ακινήτου. 
ΥΕ5: Υπογράφτηκε 6/8/2025 προγραμματική σύμβαση με ΚΟΛΟΣΣΟΣ ΑΟΤΑ. </t>
  </si>
  <si>
    <t>Ανέγερση νηπιαγωγείου στον Αδάμαντα Μήλου</t>
  </si>
  <si>
    <t>Προεγκρίθηκε 11/9 η δημοπράτηση της μελέτης. Δημοσιεύθηκε 9/2 η διακήρυξη. Υποβολή προσφορών έως 10/3 και αποσφράγιση στις 13/3. Στάδιο έγκρισης πρακτικού κατακύρωσης.</t>
  </si>
  <si>
    <t>Αποκατάσταση και επέκταση κτιρίου για χρήση από το 3ο Νηπιαγωγείο Κω</t>
  </si>
  <si>
    <t>Προεγκρίθηκε 6/4 η δημοπράτηση. Έγινε αποσφράγιση στις 29/5. Υποβλήθηκαν 5 προσφορές με μειωδότη την 3Κ ΤΕΧΝΙΚΗ με έκπτωση 23,07%. Ζητήθηκε αιτιολόγηση για τη χαμηλή προσφορά λόγω μεγάλης απόκλισης από τις υπόλοιπες. Στις 13/7 υποβλήθηκε σχετική αιτιολόγηση. Αναμένεται η εξέταση της αιτιολόγησης και το νέο πρακτικό.</t>
  </si>
  <si>
    <t>Ανέγερση Ολοήμερου Νηπιαγωγείου Παστίδας Ρόδου</t>
  </si>
  <si>
    <t>Δήμος Ρόδου</t>
  </si>
  <si>
    <t>Εγκρίθηκε 27/1/2026 το κτιριολογικό πρόγραμμα. Προεγκρίθηκε 27/4 η δημοπράτηση. Έγινε αποσφράγιση στις 3/6. Υποβλήθηκαν 7 προσφορές εκ των οποίων οι 2 απορρίφθηκαν. Στις 14/7 εγκρίθηκε το 2ο Πρακτικό. Προσωρινός Ανάδοχος: ΠΑΤΙΚΑΣ Ν. - ΡΙΖΟΠΟΥΛΟΣ Γ. Ο.Ε. με έκπτωση 10,60%.</t>
  </si>
  <si>
    <t>Αναβάθμιση κτιρίου για τη στέγαση του νηπιαγωγείου Γαλανάδου Νάξου</t>
  </si>
  <si>
    <t xml:space="preserve">Η σύμβαση υπογράφτηκε στις 29/9/2025. Ανάδοχος: ΑΜΕΡΓΟΝ ΙΚΕ. Στάδιο υλοποίησης. </t>
  </si>
  <si>
    <t>10/12/2024 2/10/2025</t>
  </si>
  <si>
    <t>Αναβάθμιση ηλεκτρονικού εξοπλισμού Πανεπιστημίου Αιγαίου</t>
  </si>
  <si>
    <t>Οι συμβάσεις για τα ΥΕ 1 &amp; 2 υπογράφτηκαν 6/6/2023 και 8/6/2023 και για τα ΥΕ 3 και 4 υπογράφτηκαν 10/2/2025 και 10/02/2025. Ο εξοπλισμός παραδόθηκε και παραλήφθηκε. 
Η πράξη ολοκληρώθηκε.</t>
  </si>
  <si>
    <t>16/6/2023 22/11/2023 2/12/2024</t>
  </si>
  <si>
    <t>Εξοπλισμός ΤΠΕ εκπαιδευτικών δομών πρωτοβάθμιας και δευτεροβάθμιας εκπαίδευσης
Περιφέρειας Νοτίου Αιγαίου</t>
  </si>
  <si>
    <t>Υπουργείο Παιδείας, Θρησκευμάτων &amp; Αθλητισμού-ΔΤΥ</t>
  </si>
  <si>
    <t>Η πράξη περιλαμβάνει 3 ΥΕ προμηθειών. Απορρίφθηκε 15/6 αίτημα δημοπράτησης για προέγκριση. Θα επανυποβληθεί με επικαιροποιημένο προϋπολογισμό, λόγω ανατιμήσεων των προμηθευόμενων ειδών. Αναμένεται το αίτημα της προέγκρισης δημοπράτησης το 1ο δεκαήμερο του Αυγούστου.</t>
  </si>
  <si>
    <t>23/12/2025 30/7/2026</t>
  </si>
  <si>
    <t>Προμήθεια τεχνικού και εκπαιδευτικού εξοπλισμού για τις Ακαδημίες Εμπορικού Ναυτικού Καλύμνου και Σύρου</t>
  </si>
  <si>
    <t xml:space="preserve">Υπουργείο Ναυτιλίας και Νησιωτικής  Πολιτικής
</t>
  </si>
  <si>
    <t>Προεγκρίθηκε 8/12 η δημοπράτησης. Δημοσίευση διακήρυξης στις 16/12/2025 (αποστολή στην ΕΕ). Αρχική καταληκτική ημερομηνία υποβολής προσφορών 17/2/2026.  Αρχική ημερομηνία αποσφράγισης προσφορών 24/2/2026.
Στις 8/1/2026 έγινε τροποποίηση της διακήρυξης λόγω ενός λάθους στις τεχνικές προδιαγραφές ενός είδους. ΝΕΑ καταληκτική ημερομηνία υποβολής προσφορών 4/3/2026 και ΝΕΑ ημερομηνία αποσφράγισης προσφορών 10/3/2026. Στάδιο αξιολόγησης Τεχνικών Προσφορών για τα υποέργα 2, 4, 5 και 6. Εγκρίθηκαν τα Πρακτικά αξιολόγησης τεχνικών προσφορών για τα υποέργα 1 και 7. Εγκρίθηκε το Πρακτικό κατακύρωσης για το υποέργο 3.</t>
  </si>
  <si>
    <t>Bρεφονηπιακός σταθμός Φιλωτίου Νάξου</t>
  </si>
  <si>
    <t>Η σύμβαση υπογράφτηκε 5/5/2021. Ανάδοχος ΜΤ ΑΤΕ με έκπτωση 33%. Το φυσικό αντικείμενο ολοκληρώθηκε. 
Οι συμβάσεις για τις προμήθειες υπογράφτηκαν: ΥΕ3 27/12/2022, ΥΕ4 27/12/2022, ΥΕ5 23/12/2022, ΥΕ6 23/12/2022, ΥΕ7 23/12/2022 και ΥΕ8 27/12/2022. Ο εξοπλισμός παραδόθηκε. 
ΥΕ9: Σύνδεση με ΔΕΔΔΗΕ.
Ο Βρεφονηπιακός σταθμός λειτουργεί.</t>
  </si>
  <si>
    <t>22/5/2023 5/10/2023 2/12/2024</t>
  </si>
  <si>
    <t>Βρεφονηπιακός σταθμός Μαρμάρων ν. Πάρου</t>
  </si>
  <si>
    <t>Η σύμβαση υπογράφτηκε 3/2/2021. Ανάδοχος ΑΔΑΜΙΔΗΣ με έκπτωση 32,28%. Το φυσικό αντικείμενο ολοκληρώθηκε. Οι συμβάσεις για την προμήθεια του εξοπλισμού (ΥΕ2 και ΥΕ4) υπογράφτηκαν στις 28/2/2025 και η προμήθεια έχει ολοκληρωθεί. Δεν χορηγήθηκε πιστοποιητικό πυροπροστασίας από την Πυροσβεστική και απαιτούνται κάποιες ενέργεις από τον Δήμο. Αναμένεται η έναρξη λειτουργίας του Βρεφονηπιακού Σταθμού τον Σεπτέμβριο 2026.</t>
  </si>
  <si>
    <t>22/5/2023 6/8/2024 4/2/2025 1/7/2025</t>
  </si>
  <si>
    <t>Κατασκευή βρεφονηπιακού σταθμού στον οικισμό Καμάρας νήσου Λέρου</t>
  </si>
  <si>
    <t>Η σύμβαση υπογράφτηκε 16/3/2026. Ανάδοχος Ενωση Οικονομικών Φορέων: «Μουντρίας, Ζαντές, Λάτσος, Πυργάκης» με έκπτωση 48,3%. Στάδιο εκπόνησης μελέτης.</t>
  </si>
  <si>
    <t>18/10/2024</t>
  </si>
  <si>
    <t>Παιδικός σταθμός Ιουλίδας Κέας</t>
  </si>
  <si>
    <t>Δήμος Κέας</t>
  </si>
  <si>
    <t>Υπογράφτηκε 15/9/2025 προγραμματική σύμβαση μεταξύ Δήμου και ΜΟΔ ΑΕ. Προεγκρίθηκε 6/4 η δημοπράτηση. Στις 1/7 δημοσιεύθηκε η διακήρυξη. Υποβολή προσφορών έως 31/7 και αποσφράγιση στις 3/8. Υποβλήθηκαν 9 προσφορές με μεγαλύτερη έκπτωση  11,92% (ΑΤΤΙΚΗ ΔΙΟΔΟΣ). Στάδιο σύνταξης και έγκρισης Πρακτικού.</t>
  </si>
  <si>
    <t>Αποκατάσταση - επέκταση κτιρίου και διαμόρφωσή του σε παιδικό σταθμό στο Μανδράκι Νισύρου</t>
  </si>
  <si>
    <t>Δήμος Νισύρου / Περιφέρεια Νοτίου Αιγαίου</t>
  </si>
  <si>
    <t>Η Προγραμματική Σύμβαση του Δήμου με την ΠΝΑ υπογράφτηκε 17/11/2025.
Δόθηκε προέγκριση άδειας δόμησης 4/2/2026.  Απορρίφθηκε 30/4 αίτημα δημοπράτησης. Η στατική μελέτη πρέπει να μελετηθεί εκ νέου για την προσθήκη ανελκυστήρων και να γίνει ανασύνταξη του προυπολογισμού.</t>
  </si>
  <si>
    <t>21/10/2024</t>
  </si>
  <si>
    <t>Βρεφονηπιακός σταθμός Χώρας Αστυπάλαιας</t>
  </si>
  <si>
    <t>Δήμος Αστυπάλαιας / ΔΑΦΝΗ</t>
  </si>
  <si>
    <t>Η προγραμματική σύμβαση με το Δίκτυο Δάφνη υπογράφτηκε 31/12/2025. Οι μελέτες εκπονούνται από το Δίκτυο Δάφνη. Εκτιμούν την ολοκλήρωσή τους περί τα τέλη Ιουνίου (μαζί με την έκδοση Οικοδομικής Άδειας).</t>
  </si>
  <si>
    <t>18/10/2024 6/3/2026</t>
  </si>
  <si>
    <t>Αναβάθμιση και ανανέωση εξοπλισμού Γενικού Νοσοκομείου Σύρου «Βαρδάκειο &amp; Πρώιο» &amp; Γ.Ν. - Κ.Υ. Νάξου</t>
  </si>
  <si>
    <t>Γενικό Νοσοκομείο Σύρου «Βαρδάκειο και Πρώιο»</t>
  </si>
  <si>
    <t>Υποέργο 1: Υποβλήθηκε 17/8 αίτημα δημοπράτησης για προέγκριση.
Υποέργο 2: Ολοκληρώθηκε η προμήθεια και εγκατάσταση της γεννήτριας Ο2.
Υποέργο 3: Δημοσιεύτηκε στις 15/5 η διακήρυξη. Υποβολή πρσφορών έως 3/6 και αποσφράγιση 5/6. Εγκρίθηκε το 1ο Πρακτικό. Στάδιο υποβολής δικαιολογητικών από μειωδότη.
Υποέργο 4: Στάδιο οριστικοποίησης Διακήρυξης (βαθμολόγηση κριτηρίων αξιολόγησης) και υποβολής αιτήματος προέγκρισης δημοπράτησης (εκτίμηση υποβολής αρχές Αυγούστου 2026).</t>
  </si>
  <si>
    <t>27/3/2025 24/7/2026</t>
  </si>
  <si>
    <t>Προμήθεια Ασθενοφόρων Οχημάτων και Ιατροτεχνολογικού Εξοπλισμού για τις ανάγκες του ΕΚΑΒ στην Περιφέρεια Νοτίου Αιγαίου</t>
  </si>
  <si>
    <t>Εθνικό Κέντρο Άμεσης Βοήθειας</t>
  </si>
  <si>
    <t>Υποέργο 1: Προεγκρίθηκε 6/5 η δημοπράτηση της προμήθειας ασθενοφόρων. Στις 30/7 διενεργήθηκε ο διαγωνισμός και υποβλήθηκε μία οικονομική προσφορά. Στάδιο σύνταξης πρακτικού.
Υποέργο 2: Προεγκρίθηκε 8/8 η δημοπράτηση της προμήθειας του εξοπλισμού. Δημοπρατήθηκε 11/11. Υποβλήθηκαν οικονομικές προσφορές για 21 από τα 24 προβλεπόμενα είδη. Από τις υποβληθείσες προσφορές έγιναν δεκτές μόνο για 4 είδη και οι υπόλοιπες 17 απορρίφθηκαν. Αναμονή εξέτασης μιας προδικαστικής προσφηγής  και αμέσως μετά σύνταξη πρακτικού κατακύρωσης για κάποια από τα είδη και επαναδημοπράτησης των υπολοίπων.</t>
  </si>
  <si>
    <t>27/3/2025 20/1/2026</t>
  </si>
  <si>
    <t xml:space="preserve">Εγκατάσταση πυροπροστασίας στο Κ.Θ.-Κ.Υ. Λέρου και στο Γ.Ν.-Κ.Υ. Καλύμνου «Το Βουβάλειο»  </t>
  </si>
  <si>
    <t>Υπάρχει  μελέτη από τη ΔΤΥ του υπουργείου Υγείας. Στάδιο έγκρισης της μελέτης από την αρμόδια ΠΥ.</t>
  </si>
  <si>
    <t>26/3/2026</t>
  </si>
  <si>
    <t>Προμήθεια Eξοπλισμού στο Γενικό Νοσοκομείο Ρόδου "Ανδρέας Παπανδρέου"</t>
  </si>
  <si>
    <t>Γενικό Νοσοκομείο Ρόδου "Ανδρέας Παπανδρέου"</t>
  </si>
  <si>
    <t>Υπάρχει έγκριση προδιαγραφών,έρευνα αγοράς και επαρκής τεκμηρίωση προϋπολογισμού. Χρειάζεται προσοχή στην επιμέτρηση των FCU που θα τοποθετηθούν πραγματικά, λόγω παράλληλης χρηματοδότησης κι από άλλο έργο.</t>
  </si>
  <si>
    <t>Συμπληρωματική προμήθεια εξοπλισμού Γενικού Νοσοκομείου Σύρου "Βαρδάκειο &amp; Πρώιο"</t>
  </si>
  <si>
    <t>Γενικό Νοσοκομείο Σύρου 
«Βαρδάκειο και Πρώιο»</t>
  </si>
  <si>
    <t>Υπάρχει έγκριση προδιαγραφών,έρευνα αγοράς και επαρκής τεκμηρίωση προϋπολογισμού. Στάδιο υποβολής αιτήματος δημοπράτησης για προέγκριση.</t>
  </si>
  <si>
    <t>Αναβάθμιση εξοπλισμού Γενικού Νοσοκομείου - Κέντρου Υγείας Νάξου</t>
  </si>
  <si>
    <t>Υπάρχει έγκριση προδιαγραφών,έρευνα αγοράς και επαρκής τεκμηρίωση προϋπολογισμού. Αναμένεται αίτημα δημοπράτησης για προέγκριση.</t>
  </si>
  <si>
    <t xml:space="preserve">Προσθήκη διώροφης πτέρυγας Γ με υπόγειο κατ' επέκταση υφιστάμενων εγκαταστάσεων του ΓΝ-ΚΥ Νάξου, 2ο Τμήμα </t>
  </si>
  <si>
    <t>Έργο τμηματοποιημένο από το ΤΑΑ. Η σύμβαση υπογράφτηκε 25/6/2024 Ανάδοχος: Τεχνική Ανάπτυξη Α.Τ.Ε.Β.Ε.. Στάδιο έναρξης υλοποίησης κτιρίων Β και Γ.
Εχουν ολοκληρωθεί οι αρχαιολογικές έρευνες στο χώρο και εκδόθηκε Απόφαση ΥΠΠΟ για την απόδοσή του, για να γίνει έναρξη των εργασιών. Θα πρέπε να στείλουν τα σχέδια της μελέτης των κτιρίων Κ2,Κ3 και Κ4 για να λάβουν έγκριση από το ΥΠΠΟ. Θα υποβληθεί αίτημα παράτασης της σύμβασης, αφού όμως ξεκαθαριστεί τι θα γίνει με τις παρατάσεις του Ταμείου Ανάκμαψης. Πρέπει να συνταχθεί νέος πίνακας σταδίων τμηματικής πληρωμής.</t>
  </si>
  <si>
    <t>Αναβάθμιση Υποδομών Πρωτοβάθμιας Φροντίδας Υγείας Γενικού Νοσοκομείου Καρπάθου</t>
  </si>
  <si>
    <t>Γενικό Νοσοκομείο Καρπάθου "¨Αγιος Ιωάννης ο Καρπάθιος"</t>
  </si>
  <si>
    <t xml:space="preserve">Για το έργο διαμόρφωσης χώρου υπάρχουν προμέτρηση και τεκμηρίωση προϋπολογισμού με ελλείψεις. Ο συντάκτης τους έχει βεβαιώσει ότι θα τη συμπληρώσει / βελτιώσει τέλος Σεπτεμβρίου, αρχές Οκτώβρη. Δεν προστέθηκε έγκαιρα υποέργο για τη δαπάνη που θα προκύψει από την υλοποίηση της προγραμματικής σύμβασης. </t>
  </si>
  <si>
    <t>26/03/2026</t>
  </si>
  <si>
    <t>Αναβάθμιση πεζοπορικών διαδρομών σε Κάρπαθο και Σαρία</t>
  </si>
  <si>
    <t>Δήμος Καρπάθου</t>
  </si>
  <si>
    <t>Υπάρχει μελέτη εγκεκριμένη από την ΕΦΑ Δωδεκανήσου και σύμφωνη με τη θετική γνωμοδότηση της αρμόδιας ΣΕΠΟΔ και την Δ/νση Δασών. Αναμένεται η δημοπράτησή του.</t>
  </si>
  <si>
    <t>23/10/2025 12/5/2026</t>
  </si>
  <si>
    <t>Υποδομές εξυπηρέτησης ΑμεΑ σε παραλίες Νάξου και Δονούσας</t>
  </si>
  <si>
    <t>Προεγκρίθηκε 3/8 η δημοπράτηση.</t>
  </si>
  <si>
    <t>23/10/2025</t>
  </si>
  <si>
    <t>Παρεμβάσεις ενίσχυσης αναρριχητικού τουρισμού στην Κάλυμνο</t>
  </si>
  <si>
    <t>Δήμος Καλύμνου</t>
  </si>
  <si>
    <t>Στάδιο επικαιροποίησης της μελέτης και σύνταξης ΤΔ. Στάλθηκε 17/7 ΔΠΠΠ με προθεσμία συμμόρφωσης 31/8.</t>
  </si>
  <si>
    <t>24/10/2025</t>
  </si>
  <si>
    <t>Ανάπτυξη Εναλλακτικού Τουρισμού στο Δήμο
Αστυπάλαιας</t>
  </si>
  <si>
    <t>Δήμος Αστυπάλαιας</t>
  </si>
  <si>
    <t>Υπάρχει μελέτη προμήθειας, σχέδιο διακήρυξης και έρευνα αγοράς. Αναμένεται αίτημα δημοπράτησης για προέγκριση. Στάλθηκε 20/7 ΔΠΠΠ με προθεσμία συμμόρφωσης 31/8.</t>
  </si>
  <si>
    <t>9/12/2025 9/4/2026</t>
  </si>
  <si>
    <t>Βελτίωση - Αναβάθμιση μονοπατιών Τήνου</t>
  </si>
  <si>
    <t>Εκκρεμεί η έγκριση από την ΕΦΑ Κυκλάδων και η εκπόνηση οριστικής μελέτης προκειμένου να δημοπρατηθεί. Στάδιο ανάθεσης μελετών. Στάλθηκε 17/7 ΔΠΠΠ με προθεσμία συμμόρφωσης 31/8.</t>
  </si>
  <si>
    <t>Κέντρο τεκμηρίωσης και πληροφόρησης ηφαιστείου Σαντορίνης</t>
  </si>
  <si>
    <t>Προεγκρίθηκε 6/8 η δημοπράτηση προμήθειας εξοπλισμού και λογισμικού.</t>
  </si>
  <si>
    <t>Νησίδα Μουσείων Κάστρου Χώρας Νάξου - Β' φάση</t>
  </si>
  <si>
    <t>ΥΕ1: Η Απόφαση υλοποίησης με αυτεπιστασία υπογράφτηκε 27/9/2017 και η 6η τροποποίηση 02/05/2024. Στάδιο υλοποίησης με σημαντική καθυστέρηση. 
ΥΕ3 (Η/Μ εγκαταστάσεις): Ανάδοχος Μαργαρίτης. Υπογραφή σύμβασης 13/1/2023. Οι εργασίες έχουν ολοκληρωθεί για τα κτίρια του Πύργου Γλέζου και Αεροπορίας και η σύμβαση έκλεισε. Για το Αρχαιολογικό Μουσείο θα γίνει νέα δημοπράτηση, όταν ολοκληρωθούν οι οικοδομικές εργασίες.
ΥΕ4 (κουφώματα Πύργου Γλέζου και Αεροπορίας): Προεγκρίθηκε 10/7 η προσφυγή στη διαδικασία ανάθεσης με διαπραγμάτευση.  
ΥΕ5 (επιχρίσματα Πύργου Γλέζου και Αεροπορίας): Ανάδοχος Λαγός Γεώργιος. Υπογραφή σύμβασης 10/3/2026. Ολοκληρώθηκε.  
ΥΕ13 (ξυλεία): Ανάδοχος ΑΜΑΔΡΥΑΣ ΕΠΕ. Υπογραφή σύμβασης 3/12/2025. Ολοκληρώθηκε.
Αναμένεται υποβολή ΤΔΠ με μείωση π/υ.</t>
  </si>
  <si>
    <t>30/4/2024 ΟΕ 21/5/2025</t>
  </si>
  <si>
    <t>Προστασία και Ανάδειξη Αρχαίας Ακρόπολης Ρόδου - Β' φάση</t>
  </si>
  <si>
    <t>ΥΕ1 "Αυτεπιστασία": Η Απόφαση υλοποίησης με αυτεπιστασία υπογράφτηκε 1/9/2016 και τροποποιήθηκε 10/6/2020, 10/6/2022, 23/1/2023, 8/7/2023, 19/4/2024 και 4/7/2025. 
ΥΕ2 "Προμήθεια υλικού διαδρομών": Η σύμβαση υπογράφθηκε στις 29/5/2024. Ανάδοχος Δ. Γιωτόπουλος. Το ΥΕ ολοκληρώθηκε.
ΥΕ3 "Αναστήλωση ναού": Η σύμβαση υπογράφτηκε 21/7/2026. Ανάδοχος: Αφοί Ηλιόπουλοι ΟΕ. Στάδιο έναρξης εργασιών.</t>
  </si>
  <si>
    <t>30/4/2024 ΟΕ 1/7/2025</t>
  </si>
  <si>
    <t>Δήλος - Ανοιχτό μουσείο. Παρεμβάσεις αναβάθμισης  στον αρχαιολογικό χώρο και το μουσείο - Β' Φάση</t>
  </si>
  <si>
    <t>ΥΕ1: Η ΑΥΙΜ εγκρίθηκε 27/6/2019 και η 5η τροποποίησή της 7/3/2026. Στάδιο υλοποίησης.
ΥΕ2: Προμήθεια οικίσκων. Η σύμβαση υπογράφτηκε.21/09/2022 και έχει ολοκληρωθεί. 
ΥΕ3: Επισκευή και ανακαίνιση κτιριακών υποδομών (αφορά τους χώρους φιλοξενίας). Η σύμβαση υπογράφτηκε 9/4/2021. Το υποέργο έχει ολοκληρωθεί. Εκκρεμεί η υποβολή τελικού λογαριασμού για την ολοκλήρωση του οικονομικού αντικειμένου.
ΥΕ4: Προμήθεια μαρμάρων. Η σύμβαση υπογράφτηκε 24/7/2023 και έχει ολοκληρωθεί.
ΥΕ7: Παραγωγή συμπληρωμάτων. Η σύμβαση υπογράφτηκε 25/6/2025. Στάδιο υλοποίησης. Απομένουν για ολοκλήρωση και πληρωμή το Δ΄και Ε΄ Στάδιο της προμήθειας.
ΥΕ9: Μετακινήσεις αρχιτεκτονικών μελών. Η σύμβαση υπογράφτηκε 24/7/2025. Ολοκληρώθηκε.
ΥΕ12: Μετακινήσεις αρχιτ. μελών Ιερό. Προεγκρίθηκε 28/7 η υπογραφή σύμβασης. 
Θα υποβάλουν ΤΔΠ, με αύξηση προυπολογισμού.</t>
  </si>
  <si>
    <t>29/4/2024 ΟΕ 12/9/2024 2/2/2026</t>
  </si>
  <si>
    <t>Αποκατάσταση δωμάτων και συντήρηση τοιχογραφιών Ιεράς Μονής Αγίου Ιωάννη Θεολόγου Πάτμου - Β' Φάση</t>
  </si>
  <si>
    <t>ΥΕ1: Η 5η τροποποίηση της ΑΥΙΜ εγκρίθηκε 15/12/2024. Το φυσικό αντικείμενο ολοκληρώθηκε.
ΥΕ2: Ολοκλήρωση μόνωσης δώματος. Η σύμβαση υπογράφτηκε 16/9/2024. Οι εργασίες ολοκληρώθηκαν.</t>
  </si>
  <si>
    <t>29/4/2024 ΟΕ 7/10/2024 2/12/2024 30/6/2025</t>
  </si>
  <si>
    <t>Δημιουργία νέων θέσεων εργασίας
(ΝΘΕ) για ανέργους σε επιχειρήσεις της στρατηγικής RIS3 στην Περιφέρεια Νοτίου Αιγαίου</t>
  </si>
  <si>
    <t>Υπουργείο Εθνικής Οικονομίας και Οικονομικών</t>
  </si>
  <si>
    <t>Εγκρίθηκαν 81 πράξεις και αφορούν 81 ΝΘΕ.</t>
  </si>
  <si>
    <t>27/6/2025</t>
  </si>
  <si>
    <t>Επιχορήγηση Φορέων Κοινωνικής
και Αλληλέγγυας Οικονομίας στην Περιφέρεια Νοτίου Αιγαίου</t>
  </si>
  <si>
    <t>Εγκρίθηκαν 24 (17 υφιστάμενες και 7 υπό σύσταση) φορείς ΚΑΛΟ με ημερομηνία έναρξης επιλεξιμότητας 2/2/2026</t>
  </si>
  <si>
    <t>29/4/2026</t>
  </si>
  <si>
    <t>Πρόγραμμα ανάπτυξης και ενδυνάμωσης διεπιστημονικών συμβουλευτικών και υποστηρικτικών δομών και μαθησιακής υποστήριξης / συνεκπαίδευσης μαθητών / τριών με αναπηρία ή / και ειδικές εκπαιδευτικές ανάγκες για την ισότιμη πρόσβαση και συμπερίληψη στην εκπαίδευση</t>
  </si>
  <si>
    <t xml:space="preserve">Υπουργείο Παιδείας, Θρησκευμάτων και Αθλητισμού
Επιτελική Δομή ΕΣΠΑ  
</t>
  </si>
  <si>
    <t>Αφορά τα σχολικά έτη 2023-2026. Στάδιο παροχής υπηρεσιών προσωπικού για το σχολικό έτος 2025-2026.</t>
  </si>
  <si>
    <t>28/7/2023 2/2/2024 15/10/2024 7/10/2025 18/12/2025</t>
  </si>
  <si>
    <t>Επιχορήγηση ΝΠ Διεθνή Οργανισμού Μετανάστευσης (ΔΟΜ) Αποστολή Ελλάδος για την υλοποίηση του έργου "Helios+ : Ολοκληρωμένες δράσεις ένταξης πολιτών τρίτων χωρών στην αγορά εργασίας στην Περιφέρεια Νοτίου Αιγαίου</t>
  </si>
  <si>
    <t>Διεθνής Οργανισμός Μετανάστευσης (ΔΟΜ) Αποστολή Ελλάδος</t>
  </si>
  <si>
    <t>Η πράξη υλοποιείται με εκχώρηση στην Ειδική Υπηρεσία Συντονισμού και Διαχείριση Προγραμμάτων Μετανάστευσης και Εσωτερικών Υποθέσεων (Ε.Υ.ΣΥ.Δ. Μ.Ε.Υ.). Δημοσιεύθηκε 26/5/2025 η πρόσκληση εκδήλωσης ενδιαφέροντος προς τους ωφελούμενους.</t>
  </si>
  <si>
    <t>17/1/2025</t>
  </si>
  <si>
    <t>Παροχή υπηρεσιών διαπολιτισμικής μεσολάβησης σε υπηρεσίες υγείας στην Περιφέρεια Νοτίου Αιγαίου</t>
  </si>
  <si>
    <t>Μετάδραση - Δράση για τη μετανάστευση και την ανάπτυξη</t>
  </si>
  <si>
    <t>Στάδιο υλοποίησης. Συντονιστής και Διαπολιτσμικός Μεσολαβητής έχουν προσληφθεί / εγκατασταθεί στο ΓΝ Λέρου, έχει υλοποιηθεί σεμινάριο επιμόρφωσης ΔΜ, έχει γίνει ανταλλαγή ενημερωτικών εγγράφων με τις δομές υγείας για τις προσφερόμενες υπηρεσίες. Έναρξη παροχής υπηρεσιών Διαπολιτισμικής Μεσολάβησης: 01.02.2026</t>
  </si>
  <si>
    <t>27/10/2025</t>
  </si>
  <si>
    <t>Κοινωνικό Φαρμακείο Δήμου Νάξου και Μικρών Κυκλάδων</t>
  </si>
  <si>
    <t xml:space="preserve">Συνέχιση λειτουργίας δομής από 1/7/2023. </t>
  </si>
  <si>
    <t>9/8/2023 1/12/2025</t>
  </si>
  <si>
    <t>Δομή Συσσιτίου και Κοινωνικό Φαρμακείο Δήμου Ρόδου</t>
  </si>
  <si>
    <t>Δημοτικός Οργανισμός Πρόνοιας Ρόδου</t>
  </si>
  <si>
    <t>5/9/2023 26/11/2025</t>
  </si>
  <si>
    <t>Κέντρο Κοινότητας με Παράρτημα Ρομά Δήμου Κω</t>
  </si>
  <si>
    <t>11/9/2023 26/11/2025</t>
  </si>
  <si>
    <t>Κέντρο Κοινότητας Δήμου Νάξου και Μικρών Κυκλάδων</t>
  </si>
  <si>
    <t>Συνέχιση λειτουργίας δομής από 1/7/2023.</t>
  </si>
  <si>
    <t>Κέντρο Κοινότητας Δήμου Μήλου</t>
  </si>
  <si>
    <t>14/9/2023 26/11/2025</t>
  </si>
  <si>
    <t>Κέντρο Κοινότητας Δήμου Λέρου</t>
  </si>
  <si>
    <t>19/9/2023 26/11/2025</t>
  </si>
  <si>
    <t>Κέντρο Κοινότητας Δήμου Θήρας</t>
  </si>
  <si>
    <t>Κέντρο Κοινότητας με παράρτημα Ρομά Δήμου Ρόδου</t>
  </si>
  <si>
    <t>29/9/2023 26/11/2025</t>
  </si>
  <si>
    <t>Κέντρο Κοινότητας Δήμου Τήνου</t>
  </si>
  <si>
    <t>3/10/2023 26/11/2025</t>
  </si>
  <si>
    <t>Κέντρο Κοινότητας Δήμου Κέας</t>
  </si>
  <si>
    <t>Κέντρο Κοινότητας Δήμου Σύρου - Ερμούπολης</t>
  </si>
  <si>
    <t>5/10/2023 26/11/2025</t>
  </si>
  <si>
    <t>Κέντρο Κοινότητας Δήμου Καρπάθου</t>
  </si>
  <si>
    <t>5/10/2023 1/12/2025</t>
  </si>
  <si>
    <t>Κέντρο Κοινότητας Δήμου Καλύμνου</t>
  </si>
  <si>
    <t>Δήμος Καλυμνίων</t>
  </si>
  <si>
    <t>Κέντρο Κοινότητας Δήμου Άνδρου</t>
  </si>
  <si>
    <t>25/10/2023 1/12/2025</t>
  </si>
  <si>
    <t>Κέντρο Κοινότητας Δήμου Πάρου</t>
  </si>
  <si>
    <t>22/2/2024 1/12/2025</t>
  </si>
  <si>
    <t>Κέντρο Κοινότητας Δήμου Μυκόνου</t>
  </si>
  <si>
    <t>Δήμος Μυκόνου</t>
  </si>
  <si>
    <t>Με τις αποφάσεις 318/14.10.25 &amp; 323/14.10.2025 της Δημοτικής Επιτροπής εγκρίθηκε το πρακτικό δημοπράτησης για μίσθωση κτιρίου και η πρόσληψη προσωπικού. Έχει δημοσιευθεί η ανακοίνωση ΣΟΧ 1/2026 (10.3.2026) για την πρόσληψη προσωπικού και αναμένεται η ψήφιση του π/υ του Δήμου Μυκόνου ώστε να προχωρήσουν οι εργασίες διαμόρφωσης στο χώρο που έχει εξασφαλιστεί. Στάλθηκε 7/8 ΔΠΠΠ με προθεσμία συμμόρφωσης 30/9.</t>
  </si>
  <si>
    <t>22/11/2024</t>
  </si>
  <si>
    <t>ΚΗΦΗ Δήμου Νάξου και Μικρών Κυκλάδων</t>
  </si>
  <si>
    <t>21/8/2023 17/6/2024 24/11/2025</t>
  </si>
  <si>
    <t>ΚΗΦΗ Δήμου Ρόδου</t>
  </si>
  <si>
    <t>1/9/2023 21/11/2025</t>
  </si>
  <si>
    <t>ΚΗΦΗ Νάουσας Πάρου "Η Αγάπη"</t>
  </si>
  <si>
    <t>Συνέχιση λειτουργίας δομής από 1/7/2023. Υποβλήθηκε 12/8 ΤΔΠ.</t>
  </si>
  <si>
    <t>14/9/2023 6/8/2024 18/12/2025 25/6/2026</t>
  </si>
  <si>
    <t>ΚΗΦΗ Αγ. Αποστόλων Ρόδου</t>
  </si>
  <si>
    <t>ΑΜΚΕ Κοινωνικής Φροντίδας και Ανάπτυξης
Δήμου Ροδίων</t>
  </si>
  <si>
    <t>29/9/2023 18/12/2025</t>
  </si>
  <si>
    <t>ΚΗΦΗ Δήμου Τήνου</t>
  </si>
  <si>
    <t>Συνέχιση λειτουργίας δομής από 1/7/2023. Η κοινωνική φροντίστρια και ο οδηγός προσλήφθηκαν μόνιμα στον Δήμο Τήνου και έχουν ξεκινήσει διαδικασίες αντικατάστασής τους.</t>
  </si>
  <si>
    <t>11/12/2023 2/7/2024 4/12/2025</t>
  </si>
  <si>
    <t>Κέντρο Ημερήσιας Φροντίδας Ηλικιωμένων Δήμου Μήλου</t>
  </si>
  <si>
    <t>Εκκρεμεί η διαμόρφωση του κτιρίου και η πρόσληψη του προσωπικού. Τέθηκε 24/3 σε επιτήρηση με προθεσμία συμμόρφωσης 31/7.</t>
  </si>
  <si>
    <t>14/1/2025</t>
  </si>
  <si>
    <t>Κέντρο Ημερήσιας Φροντίδας Ηλικιωμένων στην Κίμωλο</t>
  </si>
  <si>
    <t xml:space="preserve">Αφεντάκειο Κληροδότημα Κιμώλου </t>
  </si>
  <si>
    <t>Έλαβε άδεια λειτουργίας, το προσωπικό έχει προσληφθεί, άρχισε 3/12/2025 να παρέχει υπηρεσίες. Υποβλήθηκε 3/8 ΤΔΠ.</t>
  </si>
  <si>
    <t>Κέντρο Ημερήσιας Φροντίδας Ηλικιωμένων Δήμου Λέρου</t>
  </si>
  <si>
    <t>Στάδιο υλοποίησης εργασιών διαμόρφωσης χώρου, εξασφάλισης άδειας λειτουργίας και πρόσληψης προσωπικού.</t>
  </si>
  <si>
    <t>Κέντρο Ημερήσιας Φροντίδας Ηλικιωμένων Δ.Ε Καμείρου Δήμου Ρόδου</t>
  </si>
  <si>
    <t>Εκκρεμεί η διαμόρφωση του κτιρίου και η πρόσληψη του προσωπικού. Τέθηκε 20/3 σε επιτήρηση με προθεσμία συμμόρφωσης 31/7. 11/5: έχει ολοκληρωθεί ο φάκελος για την πολεοδομική τακτοποίηση του κτιρίου</t>
  </si>
  <si>
    <t>Κέντρο Ημερήσιας Φροντίδας Ηλικιωμένων Δ.Ε Νότιας Ρόδου Δήμου Ρόδου</t>
  </si>
  <si>
    <t>Εκκρεμεί η διαμόρφωση του κτιρίου και η πρόσληψη του προσωπικού. Τέθηκε 23/3 σε επιτήρηση με προθεσμία συμμόρφωσης 31/7. 11/5: βγήκε η διακήρυξη για την επισκευή του κτιρίου, οι εργασίες αναμένεται να τελειώσουν αρχές Ιουνίου</t>
  </si>
  <si>
    <t>Λειτουργία Στεγών Υποστηριζόμενης Διαβίωσης (ΣΥΔ) Ατόμων με Αναπηρία στη Ρόδο</t>
  </si>
  <si>
    <t>Σύνδεσμος Προστασίας Παιδιών και ΑμεΑ</t>
  </si>
  <si>
    <t>Συνέχιση λειτουργίας δομής από 1/7/2023. Ολοκληρώνεται η συγχρηματοδότηση στο τέλος του 2026.</t>
  </si>
  <si>
    <t>15/2/2024 1/12/2025</t>
  </si>
  <si>
    <t>Στέγη Υποστηριζόμενης Διαβίωσης Ατόμων με Αναπηρία "Φίλιππος Ολυμπίτης" στην
Κάλυμνο</t>
  </si>
  <si>
    <t>Σωματείο Γονέων και Κηδεμόνων ΑμεΑ
Επαρχίας Καλύμνου «Άγιος
Παντελεήμων»</t>
  </si>
  <si>
    <t>Η λειτουργία της δομής ξεκίνησε 7/2026. Ολοκληρώνεται η συγχρηματοδότηση στο τέλος του 2026.</t>
  </si>
  <si>
    <t>24/12/2024 29/5/2026</t>
  </si>
  <si>
    <t>Κέντρο Διημέρευσης - Ημερήσιας Φροντίδας ΑμεΑ "ΕΛΠΙΔΑ"</t>
  </si>
  <si>
    <t>Δωδεκανησιακός Σύλλογο Γονέων και
Κηδεμόνων Ατόμων με Ειδικές Ανάγκες</t>
  </si>
  <si>
    <t>30/11/2023 1/12/2025</t>
  </si>
  <si>
    <t>Λειτουργία Κέντρου Διημέρευσης και Ημερήσιας Φροντίδας ΑμεΑ Ρόδου</t>
  </si>
  <si>
    <t>Στάδιο λειτουργίας δομής από 18/3/2025. Ολοκληρώνεται η συγχρηματοδότηση στο τέλος του 2026.</t>
  </si>
  <si>
    <t>Παρατηρητήριο Κοινωνικής Ένταξης Περιφέρειας Νοτίου Αιγαίου</t>
  </si>
  <si>
    <t xml:space="preserve">ΥΕ1: Η σύμβαση υπογράφτηκε 26/6/2024. Στάδιο παροχής υπηρεσιών.
Το ΥΕ2 ολοκληρώθηκε. </t>
  </si>
  <si>
    <t>27/6/2023 9/7/2024</t>
  </si>
  <si>
    <t>Λειτουργία κέντρου συμβουλευτικής υποστήριξης γυναικών θυμάτων βίας Ρόδου</t>
  </si>
  <si>
    <t>14/11/2023 25/11/2025</t>
  </si>
  <si>
    <t>Λειτουργία κέντρου συμβουλευτικής υποστήριξης γυναικών θυμάτων βίας Σύρου</t>
  </si>
  <si>
    <t>Κέντρο Ερευνών για Θέματα Ισότητας (ΚΕΘΙ)</t>
  </si>
  <si>
    <t>14/11/2023 9/12/2025</t>
  </si>
  <si>
    <t xml:space="preserve">Λειτουργία κέντρου συμβουλευτικής υποστήριξης γυναικών θυμάτων βίας Κω </t>
  </si>
  <si>
    <t>Συνέχιση λειτουργίας δομής από 1/7/2023. Υποβλήθηκε 11/8 ΤΔΠ.</t>
  </si>
  <si>
    <t>3/1/2024 1/12/2025</t>
  </si>
  <si>
    <t>Λειτουργία Ξενώνα Φιλοξενίας γυναικών θυμάτων βίας Ρόδου</t>
  </si>
  <si>
    <t>ΥΕ1: Συνέχιση λειτουργίας δομής από 1/7/2023. 
ΥΕ2: Φύλαξη. Η σύμβαση υπογράφτηκε 13/9/2024. Στάδιο παροχής υπηρεσιών. Προεγκρίθηκε 17/3 παράταση έως 21/3/2026. Προεγκρίθηκε 20/3 παράταση έως 10/5/2026 και αύξηση του ποσού της σύμβασης.
ΥΕ3: Συνέχιση φύλαξης. Η σύμβαση υπογράφτηκε 13/5/2026.</t>
  </si>
  <si>
    <t>20/12/2023 13/12/2024 28/11/2025</t>
  </si>
  <si>
    <t>Λειτουργία Τοπικής Ομάδας Υγείας (ΤΟΜΥ) 2ης ΥΠΕ στην Κω, Περιφέρεια Νοτίου Αιγαίου</t>
  </si>
  <si>
    <t>Επιτελική Δομή ΕΣΠΑ Υπ. Υγείας</t>
  </si>
  <si>
    <t>23/2/2024 20/5/2025</t>
  </si>
  <si>
    <t>Λειτουργία νέων Τοπικών Ομάδων Υγείας 2ης ΥΠΕ στην Περιφέρεια Νοτίου Αιγαίου</t>
  </si>
  <si>
    <t>Η ΤΟΜΥ Σύρου λειτουργεί από τον 3/2023. Δεν έχει προχωρήσει η έναρξη λειτουργίας σε κάποιες από τις  6 ΤΟΜΥ (3 στη Ρόδο και από 1 στην Κάλυμνο, Νάξο και Κω) που προβλέπονται στον αρχικό σχεδιασμό</t>
  </si>
  <si>
    <t>Μονάδα Έγκαιρης Παρέμβασης στην Ψύχωση, Ρόδου</t>
  </si>
  <si>
    <t>ΞΕΝΙΟΣ ΖΕΥΣ ΑΜΚΕ</t>
  </si>
  <si>
    <t xml:space="preserve">Στάδιο λειτουργίας δομής από 20/5/2025. Η Δομή λειτουργούσε και πριν την ένταξή της και ήταν στελεχωμένη. </t>
  </si>
  <si>
    <t>20/5/2025</t>
  </si>
  <si>
    <t>Πολυδύναμο Κέντρο αντιμετώπισης των εξαρτήσεων ν.Ρόδου</t>
  </si>
  <si>
    <t>Κέντρο Θεραπείας Εξαρτημένων Ατόμων (ΚΕΘΕΑ)</t>
  </si>
  <si>
    <t>Συνέχιση λειτουργίας δομής από 1/12/2023. Έληξε η περίοδος συγχηματοδότησης. Ολοκληρώθηκε το φυσικό και οικονομικό αντικείμενο 31/12/2024.</t>
  </si>
  <si>
    <t>Κινητή Μονάδα αντιμετώπισης των εξαρτήσεων ν.  Ρόδου</t>
  </si>
  <si>
    <t>15/2/2024</t>
  </si>
  <si>
    <t>Δομές αντιμετώπισης των εξαρτήσεων στην Περιφέρεια Νοτίου Αιγαίου</t>
  </si>
  <si>
    <t xml:space="preserve">Εθνικός Οργανισμός Πρόληψης και Αντιμετώπισης Εξαρτήσεων </t>
  </si>
  <si>
    <t>Πρόκειται για δύο νέες δομές, μια στην Κάλυμνο (Μονάδα Συνδυαστικής Παρέμβασης) και μία στη Σύρο (Πολυδύναμο Κέντρο) που θα λειτουργήσουν από τον ΕΟΠΑΕ. Έχει εκδοθεί ΥΑ για τον καθορισμό των ελάχιστων προδιαγραφών για άδεια λειτουργίας και βρίσκονται σε διαδικασία κατάρτησης φακέλων και έναρξης διαδικασιών πρόσληψης προσωπικού (με διαδικασίες εκτός ΑΣΕΠ). Υπογράφηκε η μίσθωση χώρου στη Σύρο, στην Κάλυμνο υπάρχει πρόβλημα με τον χώρο, καθώς τμήμα του χρησιμοποιείται από το Νοσοκομείο. Το Υποέργο 2 αναμένεται να ξεκινήσει τον Οκτώβριο.</t>
  </si>
  <si>
    <t>20/6/2025</t>
  </si>
  <si>
    <t>Πολυδύναμο Κέντρο για την αντιμετώπιση εξαρτήσεων και υποστήριξη ατόμων με εξαρτήσεις στον Δήμο Καλυμνίων</t>
  </si>
  <si>
    <t>Πρόκειται για επαναλειτουργία δομής (Πολυδύναμο Κέντρο) στην Κάλυμνο. Η πράξη συμπεριλαμβάνεται στο ΣΒΑΑ Καλυμνίων. Υπογράφηκε ΥΑ για τον καθορισμό των ελάχιστων προδιαγραφών για άδεια λειτουργίας και είναι σε διαδικασία κατάρτισης φακέλων και έναρξης διαδικασιών πρόσληψης προσωπικού (με διαδικασίες εκτός ΑΣΕΠ). Υπολογίζουν να ξεκινήσει η λειτουργία τον Οκτώβριο.</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</si>
  <si>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στο Νότιο Αιγαίο, κύκλος 2022-2023</t>
  </si>
  <si>
    <t>ΕΕΤΑΑ αε</t>
  </si>
  <si>
    <t>Η πράξη άρχισε 1/9/2022 και ολοκληρώθηκε 31/7/2023. Μέσω του επιλέξιμου π/υ ωφελήθηκαν 1.602 γονείς και 1.985 παιδιά. Υποβλήθηκε 9/2/2026 ΤΔΠ ολοκλήρωσης.</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</si>
  <si>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στο Νότιο Αιγαίο, για το σχολικό έτος 2023-2024</t>
  </si>
  <si>
    <t>Η πράξη άρχισε 1/9/2023 και ολοκληρώθηκε 31/7/2024. Μέσω του επιλέξιμου π/υ ωφελήθηκαν 1.430 γονείς και 1.786 παιδιά. Υποβλήθηκε 14/3/2025 ΤΔΠ.</t>
  </si>
  <si>
    <t>7/7/2023 19/1/2024</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</si>
  <si>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στο Νότιο Αιγαίο, κύκλος 2024-2025</t>
  </si>
  <si>
    <t xml:space="preserve">Η πράξη άρχισε 1/9/2024 και ολοκληρώθηκε 31/7/2025. Μέσω του επιλέξιμου π/υ ωφελήθηκαν 1.042 γονείς και 1.303 παιδιά. </t>
  </si>
  <si>
    <t>26/7/2024   28/11/2024</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</si>
  <si>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για το σχολικό έτος 2025-2026</t>
  </si>
  <si>
    <t>Συνολικά από την πράξη οφελούνται 3.334 γονείς και 3.710 παιδιά. Μέσω του επιλέξιμου π/υ ωφελούνται 665 γονείς και 832 παιδιά. Υποβλήθηκε 8/5 τροποποιημένο ΤΔΥ, για προσθήκη αναδόχου και τακτοποίηση στην πραγματική υλοποίηση. Στάδιο υλοποίησης</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</si>
  <si>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για το σχολικό έτος 2026-2027</t>
  </si>
  <si>
    <t>Στάδιο επιλογής οφελούμενων.</t>
  </si>
  <si>
    <t>Υποστήριξη παρεμβάσεων ισότιμης πρόσβασης ΑμεΑ και άλλες ειδικές εκπαιδευτικές ανάγκες στο Πανεπιστήμιο Αιγαίου στην Περιφέρεια Νοτίου Αιγαίου</t>
  </si>
  <si>
    <t xml:space="preserve"> 
Ειδικός Λογαριασμός Ερευνών Πανεπιστημίου Αιγαίου</t>
  </si>
  <si>
    <t>Υλοποιείται με ίδια μέσα. Έχει γίνει πρόσληψη 3 ατόμων, μέχρι τέλος Μαϊου 2026 αναμένεται η προκήρυξη για την πρόσληψη 4 επιπλέον ατόμων.</t>
  </si>
  <si>
    <t>Ολοκληρωμένο Σχέδιο Δράσης για την αντιμετώπιση της παιδικής φτώχειας στις Νήσους Λέρο και Λειψούς</t>
  </si>
  <si>
    <t>Θα υλοποιηθεί με ίδια μέσα. 4/5: αναμένεται η έγκριση του ΔΣ για να ξεκινήσει η διαδικασία των προσλήψεων και ολοκληρώνονται οι εργασίες διαμόρφωσης του χώρου, προκειμένου να κατατεθεί φάκελος αδειοδότησης.</t>
  </si>
  <si>
    <t>Ολοκληρωμένο Σχέδιο Δράσης Δήμου Ρόδου για την αντιμετώπιση της παιδικής φτώχειας «Νοιάζομαι &amp; Προσφέρω στο ΠΑΙΔΙ»</t>
  </si>
  <si>
    <t xml:space="preserve">Υπογράφηκε συμφωνητικό συνεργασίας με όλους τους εμπλεκόμενους φορείς. Αναμένεται η έγκριση από τον ΑΣΕΠ για τις προσλήψεις του προσωπικού. Έχει εξασφαλιστεί ο απαιτούμενος χώρος. </t>
  </si>
  <si>
    <t>Δράση Υποστήριξης Παιδιού και Οικογένειας Δήμου Θήρας "Κανένα παιδί πίσω"</t>
  </si>
  <si>
    <t>Θα υλοποιηθεί με ίδια μέσα. Υποβλήθηκε δελτίο ωρίμανσης με προβλεπόμενη ημερομηνία έναρξης 1/11/2026</t>
  </si>
  <si>
    <t>Ολοκληρωμένο Τοπικό Σχέδιο Δράσεων για την Αντιμετώπιση της Παιδικής Φτώχειας
στο νησί της Σύρου</t>
  </si>
  <si>
    <t>Θα υλοποιηθεί με ίδια μέσα. 12/5: το αμέσως επόμενο διάστημα θα καταθέσουν αναμόρφωση π/υ και θα ξεκινήσουν τη διαδικασία πρόσληψης του απαιτούμενου προσωπικού</t>
  </si>
  <si>
    <t>Ολοκληρωμένο Σχέδιο Τοπικών Δράσεων για την Αντιμετώπισης της Παιδικής
Φτώχειας στους δήμους Νάξου και Κέας</t>
  </si>
  <si>
    <t>ΥΕ1: Εκκρεμεί επικαιροποίηση συμφωνητικού και σχεδίου δράσης και η πρόσληψη του απαιτούμενου προσωπικού. ΥΕ2:….. 
ΥΕ3:…..</t>
  </si>
  <si>
    <t>Ολιστικό Σχέδιο Παρέμβασης για την Αντιμετώπιση της Παιδικής Φτώχειας στο νησί
της Πάρου</t>
  </si>
  <si>
    <t>Θα υλοποιηθεί με ίδια μέσα. Εκρεμμεί επικαιροποίηση συμφωνητικού και σχεδίου δράσης, καθώς και οι προσλήψεις του προσωπικού.</t>
  </si>
  <si>
    <t>Δομές Αστέγων Δήμου Ρόδου</t>
  </si>
  <si>
    <t>Οι ΑΥΙΜ για το 1ο και 2ο υποέργο υπογράφηκαν 22/11/2021. Έναρξη λειτουργίας 20/10/2022. Θα γίνει διαγωνισμός για τη φύλαξη του Υπνωτηρίου.</t>
  </si>
  <si>
    <t>9/10/2023 4/8/2026</t>
  </si>
  <si>
    <t>Προμήθεια δύο ηλεκτροκίνητων λεωφορείων Δήμου Καλύμνου</t>
  </si>
  <si>
    <t>Στάδιο λήψης Αποφάσεων για σύναψη σύμβασης συνεργασίας με "Κάλυμνος Πολυδραστική Α.Ε. ΟΤΑ" &amp; υπογραφή αυτής και συνταξης επικαιροποιημένης μελέτης προμήθειας και ΤΔ μετά από δημόσια διαβούλευση.</t>
  </si>
  <si>
    <t>Ενεργειακή Αναβάθμιση Φωτισμού Παραλιακού Μετώπου Πόλης Κω</t>
  </si>
  <si>
    <t>Υποβλήθηκε 29/7 αίτημα δημοπράτησης για προέγκριση.</t>
  </si>
  <si>
    <t>Ανάπλαση-ανάδειξη περιοχών στον παραδοσιακό οικισμό Πόθια - Χώρα Καλύμνου</t>
  </si>
  <si>
    <t>Στάδιο επανυποβολής μελέτης στην ΕΦΑΔ για γνωμοδότηση και προετοιμασίας αιτήματος δημοπράτησης αφού ληφθούν υπόψη οι παρατηρήσεις του ΦΑΠ.</t>
  </si>
  <si>
    <t>17/6/2026</t>
  </si>
  <si>
    <t>Διαμόρφωση πρώην εργοστασίου Λαδόπουλου σε χώρο πολιτισμού Δ. Σύρου - Ερμούπολης</t>
  </si>
  <si>
    <t xml:space="preserve">Στάδιο επικαιροποίησης όρων χρησιδανείου και υποβολής αιτήματος δημοπράτησης της μελέτης για προέγκριση. Υποβλήθηκε (όχι μέσω ΟΠΣ) 4/8 αίτημα δημοπράτησης της μελέτης για προέγκριση. </t>
  </si>
  <si>
    <t>13/7/2026</t>
  </si>
  <si>
    <t>Κατασκευή ξυλοπεζόδρομου στην παραλία Αγίου Γεωργίου Νάξου</t>
  </si>
  <si>
    <t>Υποβλήθηκε 3/8 αίτημα δημοπράτησης για προέγκριση. Εκκρεμεί η έγκριση παραχώρησης της Κτηματικής Υπηρεσίας για τμήμα που θα γίνει η παρέμβαση.</t>
  </si>
  <si>
    <t>17/7/2026</t>
  </si>
  <si>
    <t>Ανάπλαση παράκτιου μετώπου Πόθιας Καλύμνου</t>
  </si>
  <si>
    <t>Στάδιο επικαιροποίησης και υπογραφής Προγραμματικής Σύμβασης. Αναμένεται έκδοση γνώμης ΕΦΑ Δωδ. επί προμελέτης. Θα ζητηθεί επικαιροποίηση του ΦΔΣ.</t>
  </si>
  <si>
    <t>Αποκατάσταση κτιρίου στην Αιγιάλη ν. Αμοργού για φιλοξενία Λαογραφικής Συλλογής</t>
  </si>
  <si>
    <t>Στάδιο επικαιροποίησης μελέτης και τευχών δημοπράτησης σύμφωνα και με τις παρατηρήσεις του ΦΑΠ.</t>
  </si>
  <si>
    <t>20/1/2026</t>
  </si>
  <si>
    <t>Κατασκευή νέου βρεφονηπιακού σταθμού ν. Ίου</t>
  </si>
  <si>
    <t>Δήμος Ιητών</t>
  </si>
  <si>
    <t>Στάδιο αναπροσαρμογής τεύχους προεκτίμησης αμοιβής για την δημοπράτηση της μελέτης του έργου σύμφωνα και με τις παρατηρήσεις του ΦΑΠ.</t>
  </si>
  <si>
    <t>Σύστημα Διαχείρισης Αστικών Λυμάτων Δήμου Ανάφης</t>
  </si>
  <si>
    <t>Δήμος Ανάφης</t>
  </si>
  <si>
    <t>Στάδιο υπογραφής σύμβασης συνεργασίας με Α.Ο. Θήρα-ΣΑΦΙ ΑΕ ΟΤΑ και συμπλήρωσης / επικαιροποίησης προμελέτης και σύνταξη φακέλου δημόσιας σύμβασης για δημοπράτηση με το άρθρο 50.1 του ν. 4412/2016.</t>
  </si>
  <si>
    <t>Αντικατάσταση δικτύων ύδρευσης Ανάφης</t>
  </si>
  <si>
    <t>Στάδιο υπογραφής σύμβασης συνεργασίας με Α.Ο. Θήρα-ΣΑΦΙ ΑΕ ΟΤΑ και συμπλήρωσης / επικαιροποίησης  μελέτης και ΤΔ έργου.</t>
  </si>
  <si>
    <t>Αντικατάσταση δικτύων ύδρευσης στους οικισμούς Μέγα Λιβάδι, Καλλίτσος (Κένταρχος) και Συκαμιά του Δήμου Σερίφου</t>
  </si>
  <si>
    <t>Δήμος Σερίφου</t>
  </si>
  <si>
    <t>Στάδιο υπογραφής σύμβασης συνεργασίας με ΜΟΔ Α.Ε. Στάδιο επικαιροποίησης ΤΔ και υποβολή αιτήματος για προέγκριση δημοπράτησης</t>
  </si>
  <si>
    <t>23/3/2026</t>
  </si>
  <si>
    <t>Αποκατάσταση και ανάδειξη ιερού ναού Γενέσιου της Θεοτόκου (Αγία Θεοδότη) στην Ίο</t>
  </si>
  <si>
    <t>Στάδιο έγκρισης ΑΥΙΜ για το κυρίως υποέργο 1.</t>
  </si>
  <si>
    <t>Προμήθεια και εγκατάσταση δεξαμενών ύδρευσης Θηρασιάς</t>
  </si>
  <si>
    <t>ΔΕΥΑ Θήρας</t>
  </si>
  <si>
    <t>ΥΕ1 (Δεξαμενές): Προεγκρίθηκε 1/7 η υπογραφή σύμβασης. Ανάδοχος: …...
ΥΕ2: Επιστράφηκε 29/6 αίτημα δημοπράτησης γιατί λόγω π/υ δεν απαιτείται προέγκριση. Στάδιο δημοπράτησης.</t>
  </si>
  <si>
    <t>Επέκταση εγκαταστάσεων αφαλάτωσης Πλατύ Γιαλού Σίφνου</t>
  </si>
  <si>
    <t>Δήμος Σίφνου</t>
  </si>
  <si>
    <t>Εκκρεμούν εγκρίσεις - αδειοδοτήσεις και επικαιροποίηση της μελέτης προμήθειας, σύμφωνα με τις παρατηρήσεις του ΦΑΠ.</t>
  </si>
  <si>
    <t>26/6/2026</t>
  </si>
  <si>
    <t>Υπογειοποίηση δικτύου διανομής ηλεκτρικής ενέργειας και αναβάθμιση δημοτικού φωτισμού στους Λειψούς</t>
  </si>
  <si>
    <t>Δήμος Λειψών</t>
  </si>
  <si>
    <t>Στάδιο υπογραφής σύμβασης Δήμου με ΔΕΔΔΗΕ για την εκτέλεση του υποέργου 1.
Σε εκκρεμότητα γνωμοδότησης ΕΦΑ Δωδ. για το έργο.</t>
  </si>
  <si>
    <t>Τεχνική υποστήριξη Χωρικής Αρχής ΟΧΕ μικρών νησιών Δωδεκανήσου</t>
  </si>
  <si>
    <t>Αναπτυξιακή Δωδεκανήσου ΑΕ</t>
  </si>
  <si>
    <t>Υλοποιείται με ίδια μέσα. Έγινε πρόσληψη ενός στελέχους.</t>
  </si>
  <si>
    <t>27/6/2025 5/3/2026</t>
  </si>
  <si>
    <t>Τεχνική υποστήριξη Χωρικής Αρχής ΟΧΕ μικρών νησιών Κυκλάδων</t>
  </si>
  <si>
    <t>Αναπτυξιακή Εταιρεία Κυκλάδων ΑΕ</t>
  </si>
  <si>
    <t>27/6/2025
5/3/2026</t>
  </si>
  <si>
    <t>Παροχή υπηρεσιών τεχνικής υποστήριξης (Δ.7.1)</t>
  </si>
  <si>
    <t>ΕΥΔ Προγράμματος "Νότιο Αιγαίο"</t>
  </si>
  <si>
    <t xml:space="preserve">Στάδιο υλοποίησης. </t>
  </si>
  <si>
    <t>21/3/2023 28/7/2025 23/12/2025 7/4/2026</t>
  </si>
  <si>
    <t>Δράσεις πληροφόρησης και επικοινωνίας (Δ.7.2)</t>
  </si>
  <si>
    <t>Στάδιο υλοποίησης.</t>
  </si>
  <si>
    <t>21/3/2023</t>
  </si>
  <si>
    <t>Αξιολόγηση και μελέτες, συλλογή δεδομένων (Δ.7.3)</t>
  </si>
  <si>
    <t xml:space="preserve">Έχει ανατεθεί η εκπόνηση των ΟΧΕ Μικρών Νησιών και η αξιολόγηση επιπτώσεων ΕΠ ΝΑ 2014-2020. </t>
  </si>
  <si>
    <t>14/3/2023 24/7/2025 18/12/2025 12/5/2026</t>
  </si>
  <si>
    <t>Προμήθειες και υπηρεσίες λειτουργικής υποστήριξης (Δ.7.1)</t>
  </si>
  <si>
    <t>27/3/2023 4/5/2026</t>
  </si>
  <si>
    <t>Τεχνική υποστήριξη Χωρικών Αρχών Στρατηγικών Βιώσιμης Αστικής Ανάπτυξης (ΣΒΑΑ)</t>
  </si>
  <si>
    <t>Η σύμβαση για την εκπόνηση του ΣΒΑΑ Ερμούπολης υπογράφτηκε 20/7/2023, της Νάξου 26/5/2023, της Καλύμνου 28/4/2023, της Κω 13/7/2023 και της Ρόδου 31/3/2025. 
Στάδιο ανάθεσης σε συμβούλους υποστήριξης ωρίμανσης. Ο Δ. Καλύμνου υπέγραψε σύμβαση 15/12/2025. 12/5: Οι Δ. Κω, Σύρου και Νάξου είναι σε διαδικασία ανάθεσης σε σύμβουλο.</t>
  </si>
  <si>
    <t>10/5/2023 13/12/2024 31/7/2025</t>
  </si>
  <si>
    <t>Τεχνική Υποστήριξη της Διεύθυνσης Τεχνικών Έργων Δωδεκανήσου</t>
  </si>
  <si>
    <t>Οι συμβάσεις με τους 4 συμβούλους υπογράφτηκαν 2/10/2023. Στάδιο παραχής υπηρεσιών. Αποχώρησε 1 σύμβουλος. Προσλήφθηκε νέος από 7/4/2025. Αναμένεται ΤΔΠ για αύξηση φ &amp; ο αντικειμένου και παράταση για δύο χρόνια.</t>
  </si>
  <si>
    <t>6/7/2023 23/10/2023 12/9/2024</t>
  </si>
  <si>
    <t>Τεχνική Υποστήριξη της Διεύθυνσης Τεχνικών Έργων Κυκλάδων</t>
  </si>
  <si>
    <t>Υπογράφτηκαν συμβάσεις με 2 συμβούλους στις 21/1/2024 και με τον 3ο 31/10/2025.</t>
  </si>
  <si>
    <t>Αξιολόγηση και μελέτες, συλλογή δεδομένων (Δ.8.3)</t>
  </si>
  <si>
    <t>Στάδιο ανάθεσης.</t>
  </si>
  <si>
    <t>16/6/2023 18/12/2025 27/4/2026</t>
  </si>
  <si>
    <t>Δράσεις προετοιμασίας, εφαρμογής, παρακολούθησης και ελέγχου (Δ.8.1)</t>
  </si>
  <si>
    <t>16/6/2023 23/12/2025 7/4/2026</t>
  </si>
  <si>
    <t>Δράσεις πληροφόρησης και επικοινωνίας (Δ.8.2)</t>
  </si>
  <si>
    <t xml:space="preserve">Στάδιο υλοποίησης </t>
  </si>
  <si>
    <t>20/6/2023</t>
  </si>
  <si>
    <t>ΣΥΝΟΛΟ</t>
  </si>
  <si>
    <t xml:space="preserve">                                                                                                                                                                                                                                                                                                                                                                                                                                                                                                                                                                                   </t>
  </si>
  <si>
    <r>
      <rPr>
        <b/>
        <sz val="10"/>
        <color rgb="FF000000"/>
        <rFont val="Arial Narrow"/>
        <family val="2"/>
        <charset val="161"/>
      </rPr>
      <t>Υ/Ε 1  (εργολαβία)</t>
    </r>
    <r>
      <rPr>
        <sz val="10"/>
        <color rgb="FF000000"/>
        <rFont val="Arial Narrow"/>
        <family val="2"/>
        <charset val="161"/>
      </rPr>
      <t xml:space="preserve"> Η σύμβαση υπογράφτηκε 8/2/2021. Ανάδοχος 3Κ (αντικατέστησε την ΙΜΙΑ ΤΕΧΝΙΚΗ ΑΕ) και έχει ολοκληρωθεί.
Το </t>
    </r>
    <r>
      <rPr>
        <b/>
        <sz val="10"/>
        <color rgb="FF000000"/>
        <rFont val="Arial Narrow"/>
        <family val="2"/>
        <charset val="161"/>
      </rPr>
      <t xml:space="preserve">Υ/Ε 2 (ενεργειακή επιθεώρηση) </t>
    </r>
    <r>
      <rPr>
        <sz val="10"/>
        <color rgb="FF000000"/>
        <rFont val="Arial Narrow"/>
        <family val="2"/>
        <charset val="161"/>
      </rPr>
      <t>Η</t>
    </r>
    <r>
      <rPr>
        <b/>
        <sz val="10"/>
        <color rgb="FF000000"/>
        <rFont val="Arial Narrow"/>
        <family val="2"/>
        <charset val="161"/>
      </rPr>
      <t xml:space="preserve"> </t>
    </r>
    <r>
      <rPr>
        <sz val="10"/>
        <color rgb="FF000000"/>
        <rFont val="Arial Narrow"/>
        <family val="2"/>
        <charset val="161"/>
      </rPr>
      <t xml:space="preserve">σύμβαση υπογράφτηκε 29/9/2025 και έχει ολοκληρωθεί με την έκδοση τριών ΠΕΑ (κατηγορία Α).
Το </t>
    </r>
    <r>
      <rPr>
        <b/>
        <sz val="10"/>
        <color rgb="FF000000"/>
        <rFont val="Arial Narrow"/>
        <family val="2"/>
        <charset val="161"/>
      </rPr>
      <t xml:space="preserve">Υ/Ε 3 (επαύξησης ισχύος ηλεκτοδότησης, ΔΕΔΔΗΕ) </t>
    </r>
    <r>
      <rPr>
        <sz val="10"/>
        <color rgb="FF000000"/>
        <rFont val="Arial Narrow"/>
        <family val="2"/>
        <charset val="161"/>
      </rPr>
      <t>ενεργοποιήθηκε στις 15/12/2023 και ολοκληρώθηκε 10/5/2025.</t>
    </r>
  </si>
  <si>
    <r>
      <rPr>
        <b/>
        <sz val="10"/>
        <color rgb="FF000000"/>
        <rFont val="Arial Narrow"/>
        <family val="2"/>
        <charset val="161"/>
      </rPr>
      <t>Υ/Ε 1 (Εργολαβία)</t>
    </r>
    <r>
      <rPr>
        <sz val="10"/>
        <color rgb="FF000000"/>
        <rFont val="Arial Narrow"/>
        <family val="2"/>
        <charset val="161"/>
      </rPr>
      <t xml:space="preserve"> :</t>
    </r>
    <r>
      <rPr>
        <b/>
        <sz val="10"/>
        <color rgb="FF000000"/>
        <rFont val="Arial Narrow"/>
        <family val="2"/>
        <charset val="161"/>
      </rPr>
      <t xml:space="preserve"> </t>
    </r>
    <r>
      <rPr>
        <sz val="10"/>
        <color rgb="FF000000"/>
        <rFont val="Arial Narrow"/>
        <family val="2"/>
        <charset val="161"/>
      </rPr>
      <t xml:space="preserve">Η Σύμβαση υπογράφηκε στις 19/5/2025. Ανάδοχος η ΤΟΜΗ ΜΑΚΕΔΟΝΙΑΣ Ε.Π.Ε. με έκπτωση 10,43%. Το φυσικό αντικείμενο ολοκληρώθηκε. Εγκρίθηκε 29/4 ο 1ος υπερβατικός (τακτοποιητικός) ΑΠΕ. Αναμένεται ολοκλήρωση του οικονομικού αντικειμένου.
</t>
    </r>
    <r>
      <rPr>
        <b/>
        <sz val="10"/>
        <color rgb="FF000000"/>
        <rFont val="Arial Narrow"/>
        <family val="2"/>
        <charset val="161"/>
      </rPr>
      <t>Υ/Ε 2 (Ενεργειακή Επιθεώρηση - Έκδοση Τελικού ΠΕΑ)</t>
    </r>
    <r>
      <rPr>
        <sz val="10"/>
        <color rgb="FF000000"/>
        <rFont val="Arial Narrow"/>
        <family val="2"/>
        <charset val="161"/>
      </rPr>
      <t xml:space="preserve"> : Στάδιο Ανάθεσης.
</t>
    </r>
    <r>
      <rPr>
        <b/>
        <sz val="10"/>
        <color rgb="FF000000"/>
        <rFont val="Arial Narrow"/>
        <family val="2"/>
        <charset val="161"/>
      </rPr>
      <t xml:space="preserve">Υ/Ε 3 (Υπηρεσίες Βασικού Μελετητή) </t>
    </r>
    <r>
      <rPr>
        <sz val="10"/>
        <color rgb="FF000000"/>
        <rFont val="Arial Narrow"/>
        <family val="2"/>
        <charset val="161"/>
      </rPr>
      <t>: Η σύμβαση υπογράφτηκε στις 28/8/2025. Ανάδοχος ο ΦΙΛΗΜΟΝΑΣ Ι. ΑΡΦΑΡΑΣ. Εκκρεμεί η πληρωμή της παροχής υπηρεσιών.</t>
    </r>
  </si>
  <si>
    <r>
      <rPr>
        <b/>
        <sz val="10"/>
        <color rgb="FF000000"/>
        <rFont val="Arial Narrow"/>
        <family val="2"/>
        <charset val="161"/>
      </rPr>
      <t xml:space="preserve">Υ/Ε 1 (Εργολαβία) </t>
    </r>
    <r>
      <rPr>
        <sz val="10"/>
        <color rgb="FF000000"/>
        <rFont val="Arial Narrow"/>
        <family val="2"/>
        <charset val="161"/>
      </rPr>
      <t xml:space="preserve">: Η σύμβαση υπογράφτηκε 29/10/2025. (ημ/νία έναρξης : 30/10/2025) Ανάδοχος ΒΑΣΚΟ ΑΤΕ, ποσοστό έκπτωσης 36,22 %. Στάδιο υλοποίησης εργασιών.
</t>
    </r>
    <r>
      <rPr>
        <b/>
        <sz val="10"/>
        <color rgb="FF000000"/>
        <rFont val="Arial Narrow"/>
        <family val="2"/>
        <charset val="161"/>
      </rPr>
      <t>Υ/Ε 2 (Βασικός μελετητής)</t>
    </r>
    <r>
      <rPr>
        <sz val="10"/>
        <color rgb="FF000000"/>
        <rFont val="Arial Narrow"/>
        <family val="2"/>
        <charset val="161"/>
      </rPr>
      <t xml:space="preserve"> : Η σύμβαση υπογράφτηκε 3/2/2026 και είναι σε στάδιο παροχής υπηρεσιών.
</t>
    </r>
    <r>
      <rPr>
        <b/>
        <sz val="10"/>
        <color rgb="FF000000"/>
        <rFont val="Arial Narrow"/>
        <family val="2"/>
        <charset val="161"/>
      </rPr>
      <t xml:space="preserve">Υ/Ε 3 (Εκπόνηση Μελέτης) </t>
    </r>
    <r>
      <rPr>
        <sz val="10"/>
        <color rgb="FF000000"/>
        <rFont val="Arial Narrow"/>
        <family val="2"/>
        <charset val="161"/>
      </rPr>
      <t>: Η σύμβαση υπογράφτηκε 10/4/2024 και έχει περαιωθεί.</t>
    </r>
  </si>
  <si>
    <r>
      <rPr>
        <b/>
        <sz val="10"/>
        <color rgb="FF000000"/>
        <rFont val="Arial Narrow"/>
        <family val="2"/>
        <charset val="161"/>
      </rPr>
      <t>Υ/Ε 1 (Εργολαβία)</t>
    </r>
    <r>
      <rPr>
        <sz val="10"/>
        <color rgb="FF000000"/>
        <rFont val="Arial Narrow"/>
        <family val="2"/>
        <charset val="161"/>
      </rPr>
      <t xml:space="preserve"> : Η σύμβαση υπογράφτηκε 27/10/2025. Ανάδοχος Αναγνώστου Δημήτριος, με έκπτωση 20,31%. Στάδιο υλοποίησης εργασιών. 
</t>
    </r>
    <r>
      <rPr>
        <b/>
        <sz val="10"/>
        <color rgb="FF000000"/>
        <rFont val="Arial Narrow"/>
        <family val="2"/>
        <charset val="161"/>
      </rPr>
      <t>Υ/Ε 2 (Βασικός μελετητής)</t>
    </r>
    <r>
      <rPr>
        <sz val="10"/>
        <color rgb="FF000000"/>
        <rFont val="Arial Narrow"/>
        <family val="2"/>
        <charset val="161"/>
      </rPr>
      <t xml:space="preserve"> : Η σύμβαση υπογράφτηκε 24/3/2026 και είναι σε στάδιο παροχής υπηρεσιών.
</t>
    </r>
    <r>
      <rPr>
        <b/>
        <sz val="10"/>
        <color rgb="FF000000"/>
        <rFont val="Arial Narrow"/>
        <family val="2"/>
        <charset val="161"/>
      </rPr>
      <t>Υ/Ε 3 (Εκπόνηση Μελέτης)</t>
    </r>
    <r>
      <rPr>
        <sz val="10"/>
        <color rgb="FF000000"/>
        <rFont val="Arial Narrow"/>
        <family val="2"/>
        <charset val="161"/>
      </rPr>
      <t xml:space="preserve"> : Η σύμβαση υπογράφτηκε 10/4/2024 και έχει περαιωθεί.</t>
    </r>
  </si>
  <si>
    <r>
      <rPr>
        <b/>
        <sz val="10"/>
        <color rgb="FF000000"/>
        <rFont val="Arial Narrow"/>
        <family val="2"/>
        <charset val="161"/>
      </rPr>
      <t>Υ/Ε 3 (Εκπόνηση Μελέτης):</t>
    </r>
    <r>
      <rPr>
        <sz val="10"/>
        <color rgb="FF000000"/>
        <rFont val="Arial Narrow"/>
        <family val="2"/>
        <charset val="161"/>
      </rPr>
      <t xml:space="preserve"> Η σύμβαση υπογράφτηκε 30/12/2025. Στάδιο ελέγχου μελέτης προκειμένου να εγκριθεί από το ΥΠΕΘΑ. Η έγκριση επέχει θέση οικοδομικής άδειας. Επίσης, στη συνέχεια θα πρέπει να γίνει και έγκριση από τον ΔΕΔΔΗΕ για το σύστημα ΑΠΕ (Φ/Β στοιχεία). Μετά από έλεγχο προέκυψε </t>
    </r>
    <r>
      <rPr>
        <sz val="10"/>
        <rFont val="Arial Narrow"/>
        <family val="2"/>
        <charset val="161"/>
      </rPr>
      <t xml:space="preserve">ανάγκη αντικατάστασης της στέγης, δαπάνη που δεν είναι επιλέξιμη. </t>
    </r>
  </si>
  <si>
    <r>
      <rPr>
        <b/>
        <sz val="10"/>
        <color rgb="FF000000"/>
        <rFont val="Arial Narrow"/>
        <family val="2"/>
        <charset val="161"/>
      </rPr>
      <t>ΥΕ 1 (ΕΕΛ):</t>
    </r>
    <r>
      <rPr>
        <sz val="10"/>
        <color rgb="FF000000"/>
        <rFont val="Arial Narrow"/>
        <family val="2"/>
        <charset val="161"/>
      </rPr>
      <t xml:space="preserve"> Η σύμβαση υπογράφτηκε 21/2/2023 (Ανάδοχος Κ/Ξ ΣΜΙΛΗ ΑΤΕ - ΤΕΧΝΟΚΥΚΛΑΔΙΚΗ ΑΤΕ). Σε στάδιο υλοποίησης (σκυροδέματα) με μεγάλη καθυστέρηση. Προεγκρίθηκε 3/8 σχέδιο 1ου υπερβατικού ΑΠΕ για την αντιμετώπιση κατολίσθησης. 
</t>
    </r>
    <r>
      <rPr>
        <b/>
        <sz val="10"/>
        <color rgb="FF000000"/>
        <rFont val="Arial Narrow"/>
        <family val="2"/>
        <charset val="161"/>
      </rPr>
      <t xml:space="preserve">ΥΕ 2 (Συμπληρ. Δίκτυα Αποχέτευσης): </t>
    </r>
    <r>
      <rPr>
        <sz val="10"/>
        <color rgb="FF000000"/>
        <rFont val="Arial Narrow"/>
        <family val="2"/>
        <charset val="161"/>
      </rPr>
      <t>Αφορά στην  ολοκλήρωσης των αναμονών ιδιωτικών συνδέσεων των δικτύων. Έχει καθυστερήσει η δημοπράτηση.</t>
    </r>
  </si>
  <si>
    <r>
      <rPr>
        <b/>
        <sz val="10"/>
        <color rgb="FF000000"/>
        <rFont val="Arial Narrow"/>
        <family val="2"/>
        <charset val="161"/>
      </rPr>
      <t xml:space="preserve">ΥΕ 1 (Δίκτυα): </t>
    </r>
    <r>
      <rPr>
        <sz val="10"/>
        <color rgb="FF000000"/>
        <rFont val="Arial Narrow"/>
        <family val="2"/>
        <charset val="161"/>
      </rPr>
      <t xml:space="preserve">Η σύμβαση υπογράφηκε 4/10/2019. Το υποέργο ολοκληρώθηκε.
</t>
    </r>
    <r>
      <rPr>
        <b/>
        <sz val="10"/>
        <color rgb="FF000000"/>
        <rFont val="Arial Narrow"/>
        <family val="2"/>
        <charset val="161"/>
      </rPr>
      <t>ΥΕ 2 (ΕΕΛ):</t>
    </r>
    <r>
      <rPr>
        <sz val="10"/>
        <color rgb="FF000000"/>
        <rFont val="Arial Narrow"/>
        <family val="2"/>
        <charset val="161"/>
      </rPr>
      <t xml:space="preserve"> Η δημοπράτηση προεγκρίθηκε 5/6/2024. Δημοπρατήθηκε στις 26/9/2024. Υποβλήθηκαν 3 προσφορές. Προσωρινός μειοδότης η εταιρεία "ΑΜΦΙΑΛΟΣ Ο.Ε." με έκπτωση 11%. Έγιναν αποδεκτές από ΕΑΔΗΣΥ προσφυγές και από τους 3 προσφέροντες. Έγινε προσφυγή στο Διοικητικό Εφετείο η οποία εκδικάστηκε 18/5/2025 και απέρριψε όλες τις αιτήσεις. Το έργο πρέπει να επαναδημοπρατηθεί αφού επικαιροποιηθεί ο προϋπολογισμός. 
</t>
    </r>
    <r>
      <rPr>
        <b/>
        <sz val="10"/>
        <color rgb="FF000000"/>
        <rFont val="Arial Narrow"/>
        <family val="2"/>
        <charset val="161"/>
      </rPr>
      <t>ΥΕ 5 (Απαλλοτριώσεις):</t>
    </r>
    <r>
      <rPr>
        <sz val="10"/>
        <color rgb="FF000000"/>
        <rFont val="Arial Narrow"/>
        <family val="2"/>
        <charset val="161"/>
      </rPr>
      <t xml:space="preserve"> Οι απαλλοτριώσεις υπήχθησαν στο άρ. 7Α του ν.2882/2001 με ΠΥΣ. 
Ολοκληρώθηκε η διαδικασία καταχώρησης στο Κτηματολόγιο της απόφασης κήρυξης αναγκαστικής απαλλοτρίωσης 20/11/2024. Δεν υπάρχουν πληροφορίες για το αν έχει κατατεθεί αίτηση στο Εφετείο Σύρου.
Εκκρεμεί η ανάθεση μελέτης για συμπληρωματικά δίκτυα.</t>
    </r>
  </si>
  <si>
    <r>
      <rPr>
        <b/>
        <sz val="10"/>
        <color rgb="FF000000"/>
        <rFont val="Arial Narrow"/>
        <family val="2"/>
        <charset val="161"/>
      </rPr>
      <t>ΥΕ1 (Δίκτυα):</t>
    </r>
    <r>
      <rPr>
        <sz val="10"/>
        <color rgb="FF000000"/>
        <rFont val="Arial Narrow"/>
        <family val="2"/>
        <charset val="161"/>
      </rPr>
      <t xml:space="preserve"> Ανάδοχος Κ/Ξ 3K-VAST MAKE IKE, έκπτωση 35,33%. Η σύμβαση υπεγράφη 13/4/2022.
Λόγω ανάγκης τροποποίησης της μελέτης η οποία θα οδηγήσει σε σημαντική αύξηση του π/υ έγινει διάλυση της εργολαβίας. Απαιτείται προετοιμασία τευχών δημοπράτησης με το αρθ. 50 που να ικανοποιούν τις απαιτήσεις της αρχαιολογίας και τις δυσκολίες του έργου. Τακτοποιητικό ΑΠΕ; 
</t>
    </r>
    <r>
      <rPr>
        <b/>
        <sz val="10"/>
        <color rgb="FF000000"/>
        <rFont val="Arial Narrow"/>
        <family val="2"/>
        <charset val="161"/>
      </rPr>
      <t>ΥΕ2 (ΕΕΛ):</t>
    </r>
    <r>
      <rPr>
        <sz val="10"/>
        <color rgb="FF000000"/>
        <rFont val="Arial Narrow"/>
        <family val="2"/>
        <charset val="161"/>
      </rPr>
      <t xml:space="preserve"> Ανάδοχος ΣΜΙΛΗ ΑΕ, έκπτωση 0,52%. 
Η σύμβαση υπογράφτηκε 23/12/2021. 
Εγκρίθηκε 30/11/2023 η μελέτη εφαρμογής. 
Στάδιο υλοποίησης εργασιών. Απορρίφθηκε 29/7 σχέδιο 1ου ΑΠΕ. 
Εκκρεμεί έγκριση παραχώρησης χώρου από Κτηματική. 
</t>
    </r>
    <r>
      <rPr>
        <b/>
        <sz val="10"/>
        <color rgb="FF000000"/>
        <rFont val="Arial Narrow"/>
        <family val="2"/>
        <charset val="161"/>
      </rPr>
      <t xml:space="preserve">ΥΕ3 (ΟΚΩ): </t>
    </r>
    <r>
      <rPr>
        <sz val="10"/>
        <color rgb="FF000000"/>
        <rFont val="Arial Narrow"/>
        <family val="2"/>
        <charset val="161"/>
      </rPr>
      <t>Ενεργοποιήθηκε με την υπ' αριθμ. 229/4-6-2026 Απόφαση ΠΕ ΠΝΑ. Σε στάδιο υλοποίησης των εργασιών σύνδεσης από συνεργείο του ΔΕΔΔΗΕ.</t>
    </r>
  </si>
  <si>
    <r>
      <rPr>
        <b/>
        <sz val="10"/>
        <color rgb="FF000000"/>
        <rFont val="Arial Narrow"/>
        <family val="2"/>
        <charset val="161"/>
      </rPr>
      <t>ΥΕ1 (Δίκτυα):</t>
    </r>
    <r>
      <rPr>
        <sz val="10"/>
        <color rgb="FF000000"/>
        <rFont val="Arial Narrow"/>
        <family val="2"/>
        <charset val="161"/>
      </rPr>
      <t xml:space="preserve"> Η σύμβαση υπογράφτηκε 25/6/2018. Καθυστέρησε η υλοποίηση λόγω και της εύρεσης αρχαίων. 
Με την υπ' αριθμ. 135/10-10-2025 Απόφαση ΔΣ ΔΕΥΑ Κω εγκρίθηκε η διάλυση της εργολαβίας.
</t>
    </r>
    <r>
      <rPr>
        <b/>
        <sz val="10"/>
        <color rgb="FF000000"/>
        <rFont val="Arial Narrow"/>
        <family val="2"/>
        <charset val="161"/>
      </rPr>
      <t xml:space="preserve">ΥΕ2 (ΕΕΛ): </t>
    </r>
    <r>
      <rPr>
        <sz val="10"/>
        <color rgb="FF000000"/>
        <rFont val="Arial Narrow"/>
        <family val="2"/>
        <charset val="161"/>
      </rPr>
      <t xml:space="preserve">Συμβασιοποιήθηκε στις 3/6/2021, η κατασκευή και η δοκιμαστική λειτουργία έχουν ολοκληρωθεί. 
</t>
    </r>
    <r>
      <rPr>
        <b/>
        <sz val="10"/>
        <color rgb="FF000000"/>
        <rFont val="Arial Narrow"/>
        <family val="2"/>
        <charset val="161"/>
      </rPr>
      <t xml:space="preserve">ΥΕ3 (Αρχαιολογικές εργασίες): </t>
    </r>
    <r>
      <rPr>
        <sz val="10"/>
        <color rgb="FF000000"/>
        <rFont val="Arial Narrow"/>
        <family val="2"/>
        <charset val="161"/>
      </rPr>
      <t xml:space="preserve">Η ΑΥΙΜ υπογράφτηκε 12/10/2018 ενώ μετά την 8η τροποποίησή της είχε π/υ 586.251,70 € (π/υ Β΄ Φάσης: 100.000,00 €). Η συνέχιση της αρχαιολογίας συναρτάται με το έργο κατασκευής των δικτύων αποχέτευσης.
</t>
    </r>
    <r>
      <rPr>
        <b/>
        <sz val="10"/>
        <color rgb="FF000000"/>
        <rFont val="Arial Narrow"/>
        <family val="2"/>
        <charset val="161"/>
      </rPr>
      <t>ΥΕ5 (Αντλιοστάσια):</t>
    </r>
    <r>
      <rPr>
        <sz val="10"/>
        <color rgb="FF000000"/>
        <rFont val="Arial Narrow"/>
        <family val="2"/>
        <charset val="161"/>
      </rPr>
      <t xml:space="preserve"> Προεγκρίθηκε 16/4 η δημοπράτηση. Στάδιο δημοσίευσης διακήρυξης.
</t>
    </r>
    <r>
      <rPr>
        <b/>
        <sz val="10"/>
        <color rgb="FF000000"/>
        <rFont val="Arial Narrow"/>
        <family val="2"/>
        <charset val="161"/>
      </rPr>
      <t>ΥΕ6 (Ολοκλήρωση δικτύων)</t>
    </r>
    <r>
      <rPr>
        <sz val="10"/>
        <color rgb="FF000000"/>
        <rFont val="Arial Narrow"/>
        <family val="2"/>
        <charset val="161"/>
      </rPr>
      <t>: Απορρίφθηκε 15/7 αίτημα δημοπράτησης για προέγκριση.</t>
    </r>
  </si>
  <si>
    <r>
      <t>Υ/Ε 1</t>
    </r>
    <r>
      <rPr>
        <sz val="10"/>
        <color rgb="FF000000"/>
        <rFont val="Arial Narrow"/>
        <family val="2"/>
        <charset val="161"/>
      </rPr>
      <t xml:space="preserve"> </t>
    </r>
    <r>
      <rPr>
        <b/>
        <sz val="10"/>
        <color rgb="FF000000"/>
        <rFont val="Arial Narrow"/>
        <family val="2"/>
        <charset val="161"/>
      </rPr>
      <t>(ΕΕΛ)</t>
    </r>
    <r>
      <rPr>
        <sz val="10"/>
        <color rgb="FF000000"/>
        <rFont val="Arial Narrow"/>
        <family val="2"/>
        <charset val="161"/>
      </rPr>
      <t xml:space="preserve">: Η σύμβαση υπογράφτηκε 12/4/2022 (Ανάδοχος: ΣΥΡΜΕΤ). Στάδιο υλοποίησης με σημαντική καθυστέρηση. Εγκρίθηκε 12/5/2026 ο 2ος ΑΠΕ και 1η ΣΣ. 
</t>
    </r>
    <r>
      <rPr>
        <b/>
        <sz val="10"/>
        <color rgb="FF000000"/>
        <rFont val="Arial Narrow"/>
        <family val="2"/>
        <charset val="161"/>
      </rPr>
      <t>Υ/Ε 2 (Συνδέσεις ΟΚΩ)</t>
    </r>
    <r>
      <rPr>
        <sz val="10"/>
        <color rgb="FF000000"/>
        <rFont val="Arial Narrow"/>
        <family val="2"/>
        <charset val="161"/>
      </rPr>
      <t xml:space="preserve">: Ενεργοποιήθηκε με την υπ' αριθμ. 181/29-5-2025 Απόφαση ΠΕ ΠΝΑ. Σε στάδιο υλοποίησης των εργασιών σύνδεσης από συνεργείο του ΔΕΔΔΗΕ.
</t>
    </r>
    <r>
      <rPr>
        <b/>
        <sz val="10"/>
        <color rgb="FF000000"/>
        <rFont val="Arial Narrow"/>
        <family val="2"/>
        <charset val="161"/>
      </rPr>
      <t>Υ/Ε 3 (Μελέτη αντικατάστασης τμήματος αγωγού προσαγωγής)</t>
    </r>
    <r>
      <rPr>
        <sz val="10"/>
        <color rgb="FF000000"/>
        <rFont val="Arial Narrow"/>
        <family val="2"/>
        <charset val="161"/>
      </rPr>
      <t xml:space="preserve">: Η σύμβαση υπογράφτηκε 1/10/2024. Η μελέτη ολοκληρώθηκε.
</t>
    </r>
    <r>
      <rPr>
        <b/>
        <sz val="10"/>
        <color rgb="FF000000"/>
        <rFont val="Arial Narrow"/>
        <family val="2"/>
        <charset val="161"/>
      </rPr>
      <t>Υ/Ε4 (Αγωγός Προσαγωγής):</t>
    </r>
    <r>
      <rPr>
        <sz val="10"/>
        <color rgb="FF000000"/>
        <rFont val="Arial Narrow"/>
        <family val="2"/>
        <charset val="161"/>
      </rPr>
      <t xml:space="preserve"> Δημοπρατήθηκε 18/9/2025 και ήταν άγονος. Στάδιο επικαιροποίησης μελέτης - τευχών με προσθήκη του δρόμου και επαναδημοπράτησης.</t>
    </r>
  </si>
  <si>
    <r>
      <t>Η σύμβαση του έργου κατασκευής υπογράφτηκε 11/3/2026. Ανάδοχος</t>
    </r>
    <r>
      <rPr>
        <i/>
        <sz val="10"/>
        <color rgb="FF000000"/>
        <rFont val="Arial Narrow"/>
        <family val="2"/>
        <charset val="161"/>
      </rPr>
      <t>: 3Κ Τεχνική ΑΤΕ με έκπτωση 17,48%, 577.635,92 €</t>
    </r>
    <r>
      <rPr>
        <sz val="10"/>
        <color rgb="FF000000"/>
        <rFont val="Arial Narrow"/>
        <family val="2"/>
        <charset val="161"/>
      </rPr>
      <t>). Στάδιο υλοποίησης. 
Η ΑΥΙΜ της αρχαιολογικής παρακολούθηση υπογράφτηκε 17/1/2026 και έγινε πρόσληψη 1 αρχαιολόγου και 2 εργατοτεχνητών.</t>
    </r>
  </si>
  <si>
    <r>
      <t xml:space="preserve">Προεγκρίθηκε 22/1 η επαναδημοπράτηση. 
Δημοπρατήθηκε 27/3/2025. Μειοδότης: AQUASTAR με ποσό </t>
    </r>
    <r>
      <rPr>
        <b/>
        <sz val="10"/>
        <color rgb="FF000000"/>
        <rFont val="Arial Narrow"/>
        <family val="2"/>
        <charset val="161"/>
      </rPr>
      <t>600.160,00</t>
    </r>
    <r>
      <rPr>
        <sz val="10"/>
        <color rgb="FF000000"/>
        <rFont val="Arial Narrow"/>
        <family val="2"/>
        <charset val="161"/>
      </rPr>
      <t xml:space="preserve"> € με ΦΠΑ.
Υποβλήθηκε 10/8 αίτημα υπογραφής σύμβασης για προέγκριση. Επιστράφηκε 11/8 για συμπλήρωση.</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</si>
</sst>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_);_(* \(#,##0.00\);_(* &quot;-&quot;??_);_(@_)"/>
    <numFmt numFmtId="165" formatCode="_-* #,##0.00\ _€_-;\-* #,##0.00\ _€_-;_-* &quot;-&quot;??\ _€_-;_-@_-"/>
    <numFmt numFmtId="166" formatCode="d/m/yyyy;@"/>
    <numFmt numFmtId="167" formatCode="_-* #,##0.00\ _Δ_ρ_χ_-;\-* #,##0.00\ _Δ_ρ_χ_-;_-* &quot;-&quot;??\ _Δ_ρ_χ_-;_-@_-"/>
    <numFmt numFmtId="169" formatCode="#,##0.00;[Red]#,##0.00"/>
  </numFmts>
  <fonts count="27" x14ac:knownFonts="1">
    <font>
      <sz val="10"/>
      <name val="Arial"/>
      <family val="2"/>
      <charset val="161"/>
    </font>
    <font>
      <sz val="11"/>
      <color theme="1"/>
      <name val="Calibri"/>
      <family val="2"/>
      <charset val="161"/>
      <scheme val="minor"/>
    </font>
    <font>
      <sz val="11"/>
      <color theme="1"/>
      <name val="Calibri"/>
      <family val="2"/>
      <charset val="161"/>
      <scheme val="minor"/>
    </font>
    <font>
      <sz val="10"/>
      <name val="Arial"/>
      <family val="2"/>
      <charset val="161"/>
    </font>
    <font>
      <sz val="10"/>
      <name val="Arial Narrow"/>
      <family val="2"/>
      <charset val="161"/>
    </font>
    <font>
      <sz val="11"/>
      <color indexed="8"/>
      <name val="Calibri"/>
      <family val="2"/>
      <charset val="161"/>
    </font>
    <font>
      <sz val="11"/>
      <color indexed="8"/>
      <name val="Calibri"/>
      <family val="2"/>
      <charset val="1"/>
    </font>
    <font>
      <u/>
      <sz val="11"/>
      <color indexed="30"/>
      <name val="Calibri"/>
      <family val="2"/>
      <charset val="161"/>
    </font>
    <font>
      <u/>
      <sz val="11"/>
      <color theme="10"/>
      <name val="Calibri"/>
      <family val="2"/>
      <charset val="161"/>
      <scheme val="minor"/>
    </font>
    <font>
      <u/>
      <sz val="9.9"/>
      <color indexed="12"/>
      <name val="Calibri"/>
      <family val="2"/>
      <charset val="161"/>
    </font>
    <font>
      <u/>
      <sz val="11"/>
      <color indexed="12"/>
      <name val="Calibri"/>
      <family val="2"/>
      <charset val="161"/>
    </font>
    <font>
      <sz val="10"/>
      <color indexed="8"/>
      <name val="Arial"/>
      <family val="2"/>
    </font>
    <font>
      <sz val="10"/>
      <name val="MS Sans Serif"/>
      <family val="2"/>
      <charset val="161"/>
    </font>
    <font>
      <sz val="10"/>
      <name val="Arial"/>
      <family val="2"/>
    </font>
    <font>
      <sz val="10"/>
      <name val="Arial Greek"/>
      <charset val="161"/>
    </font>
    <font>
      <u/>
      <sz val="11"/>
      <color theme="10"/>
      <name val="Calibri"/>
      <family val="2"/>
      <charset val="161"/>
    </font>
    <font>
      <sz val="10"/>
      <color rgb="FF000000"/>
      <name val="Arial Narrow"/>
      <family val="2"/>
      <charset val="161"/>
    </font>
    <font>
      <sz val="10"/>
      <name val="Tahoma"/>
      <family val="2"/>
      <charset val="161"/>
    </font>
    <font>
      <b/>
      <sz val="10"/>
      <color rgb="FF000000"/>
      <name val="Arial Narrow"/>
      <family val="2"/>
      <charset val="161"/>
    </font>
    <font>
      <sz val="10"/>
      <color theme="1"/>
      <name val="Arial Narrow"/>
      <family val="2"/>
      <charset val="161"/>
    </font>
    <font>
      <sz val="10"/>
      <color theme="1"/>
      <name val="Arial"/>
      <family val="2"/>
      <charset val="161"/>
    </font>
    <font>
      <b/>
      <sz val="10"/>
      <name val="Arial Narrow"/>
      <family val="2"/>
      <charset val="161"/>
    </font>
    <font>
      <b/>
      <sz val="10"/>
      <color indexed="18"/>
      <name val="Arial Narrow"/>
      <family val="2"/>
      <charset val="161"/>
    </font>
    <font>
      <b/>
      <sz val="10"/>
      <color theme="1"/>
      <name val="Arial Narrow"/>
      <family val="2"/>
      <charset val="161"/>
    </font>
    <font>
      <sz val="10"/>
      <color indexed="18"/>
      <name val="Arial Narrow"/>
      <family val="2"/>
      <charset val="161"/>
    </font>
    <font>
      <sz val="10"/>
      <color theme="3"/>
      <name val="Arial Narrow"/>
      <family val="2"/>
      <charset val="161"/>
    </font>
    <font>
      <i/>
      <sz val="10"/>
      <color rgb="FF000000"/>
      <name val="Arial Narrow"/>
      <family val="2"/>
      <charset val="16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377">
    <xf numFmtId="0" fontId="0" fillId="0" borderId="0"/>
    <xf numFmtId="9" fontId="3" fillId="0" borderId="0" applyFont="0" applyFill="0" applyBorder="0" applyAlignment="0" applyProtection="0"/>
    <xf numFmtId="0" fontId="3" fillId="0" borderId="0"/>
    <xf numFmtId="0" fontId="2" fillId="0" borderId="0"/>
    <xf numFmtId="165" fontId="5" fillId="0" borderId="0" applyFont="0" applyFill="0" applyBorder="0" applyAlignment="0" applyProtection="0"/>
    <xf numFmtId="0" fontId="5" fillId="0" borderId="0"/>
    <xf numFmtId="0" fontId="6"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1" fillId="0" borderId="0"/>
    <xf numFmtId="0" fontId="5" fillId="0" borderId="0"/>
    <xf numFmtId="0" fontId="12" fillId="0" borderId="0"/>
    <xf numFmtId="0" fontId="5" fillId="0" borderId="0"/>
    <xf numFmtId="0" fontId="13" fillId="0" borderId="0"/>
    <xf numFmtId="9" fontId="5"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14" fillId="0" borderId="0"/>
    <xf numFmtId="0" fontId="14"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3" fillId="0" borderId="0" applyFont="0" applyFill="0" applyBorder="0" applyAlignment="0" applyProtection="0"/>
    <xf numFmtId="0" fontId="15"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cellStyleXfs>
  <cellXfs count="74">
    <xf numFmtId="0" fontId="0" fillId="0" borderId="0" xfId="0"/>
    <xf numFmtId="0" fontId="4" fillId="0" borderId="0" xfId="0" applyFont="1" applyFill="1" applyAlignment="1">
      <alignment horizontal="left" vertical="center"/>
    </xf>
    <xf numFmtId="4" fontId="4" fillId="0" borderId="0" xfId="0" applyNumberFormat="1"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vertical="center"/>
    </xf>
    <xf numFmtId="4" fontId="4" fillId="0" borderId="0" xfId="0" applyNumberFormat="1" applyFont="1" applyFill="1" applyAlignment="1">
      <alignment horizontal="center" vertical="center"/>
    </xf>
    <xf numFmtId="4" fontId="19" fillId="0" borderId="0" xfId="0" applyNumberFormat="1" applyFont="1" applyFill="1" applyAlignment="1">
      <alignment horizontal="left" vertical="center"/>
    </xf>
    <xf numFmtId="2" fontId="4" fillId="0" borderId="0" xfId="0" applyNumberFormat="1" applyFont="1" applyFill="1" applyAlignment="1">
      <alignment horizontal="left" vertical="center"/>
    </xf>
    <xf numFmtId="2" fontId="19" fillId="0" borderId="0" xfId="0" applyNumberFormat="1" applyFont="1" applyFill="1" applyAlignment="1">
      <alignment horizontal="left" vertical="center"/>
    </xf>
    <xf numFmtId="4" fontId="20" fillId="0" borderId="0" xfId="0" applyNumberFormat="1" applyFont="1" applyFill="1" applyAlignment="1">
      <alignment horizontal="right" vertical="center"/>
    </xf>
    <xf numFmtId="0" fontId="1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16" fillId="0" borderId="0" xfId="0" applyFont="1" applyFill="1" applyAlignment="1">
      <alignment vertical="center" wrapText="1"/>
    </xf>
    <xf numFmtId="0" fontId="4"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4" fillId="0" borderId="0" xfId="0" applyFont="1" applyFill="1" applyAlignment="1">
      <alignment vertical="center" wrapText="1"/>
    </xf>
    <xf numFmtId="0" fontId="20" fillId="0" borderId="0" xfId="0" applyFont="1" applyFill="1"/>
    <xf numFmtId="4" fontId="17" fillId="0" borderId="0" xfId="0" applyNumberFormat="1" applyFont="1" applyFill="1" applyAlignment="1">
      <alignment horizontal="right" vertical="center"/>
    </xf>
    <xf numFmtId="4" fontId="20" fillId="0" borderId="0" xfId="0" applyNumberFormat="1" applyFont="1" applyFill="1"/>
    <xf numFmtId="0" fontId="21" fillId="0" borderId="0" xfId="0" applyFont="1" applyFill="1" applyAlignment="1">
      <alignment horizontal="left" vertical="center"/>
    </xf>
    <xf numFmtId="0" fontId="0" fillId="0" borderId="0" xfId="0" applyFont="1" applyFill="1" applyAlignment="1">
      <alignment vertical="center"/>
    </xf>
    <xf numFmtId="14" fontId="4" fillId="0" borderId="0" xfId="0" applyNumberFormat="1" applyFont="1" applyFill="1" applyAlignment="1">
      <alignment horizontal="right" vertical="center" wrapText="1"/>
    </xf>
    <xf numFmtId="14" fontId="4" fillId="0" borderId="0" xfId="0" applyNumberFormat="1" applyFont="1" applyFill="1" applyAlignment="1">
      <alignment horizontal="right" vertical="center"/>
    </xf>
    <xf numFmtId="9" fontId="21" fillId="0" borderId="0" xfId="1" applyFont="1" applyFill="1" applyAlignment="1">
      <alignment horizontal="left" vertical="center"/>
    </xf>
    <xf numFmtId="4" fontId="0" fillId="0" borderId="0" xfId="0" applyNumberFormat="1" applyFont="1" applyFill="1" applyAlignment="1">
      <alignment vertical="center"/>
    </xf>
    <xf numFmtId="4" fontId="19" fillId="0" borderId="0" xfId="0" applyNumberFormat="1" applyFont="1" applyFill="1" applyAlignment="1">
      <alignment horizontal="right" vertical="center" wrapText="1"/>
    </xf>
    <xf numFmtId="14" fontId="4" fillId="0" borderId="0" xfId="0" applyNumberFormat="1" applyFont="1" applyFill="1" applyAlignment="1">
      <alignment horizontal="left" vertical="center" wrapText="1"/>
    </xf>
    <xf numFmtId="14" fontId="0" fillId="0" borderId="0" xfId="0" applyNumberFormat="1" applyFont="1" applyFill="1" applyAlignment="1">
      <alignment horizontal="center" vertical="center"/>
    </xf>
    <xf numFmtId="3" fontId="22" fillId="0" borderId="0" xfId="0" applyNumberFormat="1" applyFont="1" applyFill="1" applyAlignment="1">
      <alignment vertical="center"/>
    </xf>
    <xf numFmtId="4" fontId="22" fillId="0" borderId="0" xfId="0" applyNumberFormat="1" applyFont="1" applyFill="1" applyAlignment="1">
      <alignment vertical="center"/>
    </xf>
    <xf numFmtId="4" fontId="23" fillId="0" borderId="0" xfId="0" applyNumberFormat="1" applyFont="1" applyFill="1" applyAlignment="1">
      <alignment vertical="center"/>
    </xf>
    <xf numFmtId="3" fontId="22" fillId="0" borderId="0" xfId="0" applyNumberFormat="1" applyFont="1" applyFill="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left" vertical="center"/>
    </xf>
    <xf numFmtId="4" fontId="0" fillId="0" borderId="0" xfId="0" applyNumberFormat="1" applyFont="1" applyFill="1" applyAlignment="1">
      <alignment horizontal="center" vertical="center"/>
    </xf>
    <xf numFmtId="4" fontId="0" fillId="0" borderId="0" xfId="0" applyNumberFormat="1" applyFont="1" applyFill="1" applyAlignment="1">
      <alignment horizontal="right" vertical="center"/>
    </xf>
    <xf numFmtId="4" fontId="0" fillId="0" borderId="0" xfId="0" applyNumberFormat="1" applyFont="1" applyFill="1" applyAlignment="1">
      <alignment vertical="center" wrapText="1"/>
    </xf>
    <xf numFmtId="0" fontId="4" fillId="0" borderId="0" xfId="0" applyFont="1" applyFill="1" applyAlignment="1">
      <alignment horizontal="right" vertical="center"/>
    </xf>
    <xf numFmtId="0" fontId="24"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3" xfId="0" applyFont="1" applyFill="1" applyBorder="1" applyAlignment="1">
      <alignment horizontal="center" vertical="center"/>
    </xf>
    <xf numFmtId="4" fontId="24" fillId="0" borderId="1" xfId="0" applyNumberFormat="1" applyFont="1" applyFill="1" applyBorder="1" applyAlignment="1">
      <alignment horizontal="center" vertical="center" wrapText="1"/>
    </xf>
    <xf numFmtId="4" fontId="25" fillId="0" borderId="1"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4" fontId="4" fillId="0" borderId="1" xfId="0" applyNumberFormat="1" applyFont="1" applyFill="1" applyBorder="1" applyAlignment="1">
      <alignment horizontal="right" vertical="center" wrapText="1"/>
    </xf>
    <xf numFmtId="4" fontId="16" fillId="0" borderId="1" xfId="0" applyNumberFormat="1" applyFont="1" applyFill="1" applyBorder="1" applyAlignment="1">
      <alignment horizontal="right" vertical="center" wrapText="1"/>
    </xf>
    <xf numFmtId="4" fontId="19" fillId="0" borderId="1"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166" fontId="4" fillId="0" borderId="1" xfId="0" applyNumberFormat="1" applyFont="1" applyFill="1" applyBorder="1" applyAlignment="1">
      <alignment horizontal="center" vertical="center" wrapText="1"/>
    </xf>
    <xf numFmtId="4" fontId="4" fillId="0" borderId="0" xfId="0" applyNumberFormat="1" applyFont="1" applyFill="1" applyAlignment="1">
      <alignment horizontal="right" vertical="center" wrapText="1"/>
    </xf>
    <xf numFmtId="164" fontId="19" fillId="0" borderId="1" xfId="0" applyNumberFormat="1" applyFont="1" applyFill="1" applyBorder="1" applyAlignment="1">
      <alignment horizontal="right" vertical="center" wrapText="1"/>
    </xf>
    <xf numFmtId="0" fontId="4" fillId="0" borderId="3" xfId="2" applyFont="1" applyFill="1" applyBorder="1" applyAlignment="1">
      <alignment horizontal="left" vertical="center" wrapText="1"/>
    </xf>
    <xf numFmtId="169" fontId="4" fillId="0" borderId="1" xfId="0" applyNumberFormat="1" applyFont="1" applyFill="1" applyBorder="1" applyAlignment="1">
      <alignment horizontal="right" vertical="center" wrapText="1"/>
    </xf>
    <xf numFmtId="0" fontId="16" fillId="0" borderId="3" xfId="0" applyFont="1" applyFill="1" applyBorder="1" applyAlignment="1">
      <alignment vertical="center" wrapText="1"/>
    </xf>
    <xf numFmtId="0" fontId="16" fillId="0" borderId="1" xfId="0" applyFont="1" applyFill="1" applyBorder="1" applyAlignment="1">
      <alignment vertical="center" wrapText="1"/>
    </xf>
    <xf numFmtId="0" fontId="16" fillId="0" borderId="4" xfId="0" applyFont="1" applyFill="1" applyBorder="1" applyAlignment="1">
      <alignment vertical="center" wrapText="1"/>
    </xf>
    <xf numFmtId="0" fontId="16"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16"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3" xfId="0" applyFont="1" applyFill="1" applyBorder="1" applyAlignment="1">
      <alignment horizontal="left" vertical="center" wrapText="1"/>
    </xf>
    <xf numFmtId="4" fontId="21" fillId="0" borderId="1" xfId="0" applyNumberFormat="1" applyFont="1" applyFill="1" applyBorder="1" applyAlignment="1">
      <alignment horizontal="right" vertical="center" wrapText="1"/>
    </xf>
    <xf numFmtId="4" fontId="23" fillId="0" borderId="1" xfId="0" applyNumberFormat="1" applyFont="1" applyFill="1" applyBorder="1" applyAlignment="1">
      <alignment horizontal="right" vertical="center" wrapText="1"/>
    </xf>
    <xf numFmtId="0" fontId="0" fillId="0" borderId="0" xfId="0" applyFont="1" applyFill="1"/>
    <xf numFmtId="0" fontId="0" fillId="0" borderId="0" xfId="0" applyFont="1" applyFill="1" applyAlignment="1">
      <alignment horizontal="center"/>
    </xf>
    <xf numFmtId="0" fontId="0" fillId="0" borderId="0" xfId="0" applyFont="1" applyFill="1" applyAlignment="1">
      <alignment wrapText="1"/>
    </xf>
    <xf numFmtId="4" fontId="0" fillId="0" borderId="0" xfId="0" applyNumberFormat="1" applyFont="1" applyFill="1"/>
    <xf numFmtId="164" fontId="0" fillId="0" borderId="0" xfId="0" applyNumberFormat="1" applyFont="1" applyFill="1"/>
  </cellXfs>
  <cellStyles count="377">
    <cellStyle name="Comma 2" xfId="4" xr:uid="{00000000-0005-0000-0000-000000000000}"/>
    <cellStyle name="Excel Built-in Normal" xfId="5" xr:uid="{00000000-0005-0000-0000-000001000000}"/>
    <cellStyle name="Excel Built-in Normal 1" xfId="6" xr:uid="{00000000-0005-0000-0000-000002000000}"/>
    <cellStyle name="Excel Built-in Normal 2" xfId="7" xr:uid="{00000000-0005-0000-0000-000003000000}"/>
    <cellStyle name="Excel Built-in Normal_ΕΒΔΟΜΑΔΙΑΙΑ ΑΙΤΗΜΑΤΑ ΠΛΗΡΩΜΗΣ_ΠΕΠ ΚΝΑ_ΠΕΡΙΦΕΡΕΙΑ Ν.ΑΙΓΑΙΟΥ" xfId="8" xr:uid="{00000000-0005-0000-0000-000004000000}"/>
    <cellStyle name="Hyperlink 2" xfId="9" xr:uid="{00000000-0005-0000-0000-000005000000}"/>
    <cellStyle name="Hyperlink 2 2" xfId="10" xr:uid="{00000000-0005-0000-0000-000006000000}"/>
    <cellStyle name="Hyperlink 2_ΕΒΔΟΜΑΔΙΑΙΑ ΑΙΤΗΜΑΤΑ ΠΛΗΡΩΜΗΣ_ΠΕΠ ΚΝΑ_ΠΕΡΙΦΕΡΕΙΑ Ν.ΑΙΓΑΙΟΥ" xfId="11" xr:uid="{00000000-0005-0000-0000-000007000000}"/>
    <cellStyle name="Hyperlink 3" xfId="12" xr:uid="{00000000-0005-0000-0000-000008000000}"/>
    <cellStyle name="Hyperlink 3 2" xfId="13" xr:uid="{00000000-0005-0000-0000-000009000000}"/>
    <cellStyle name="Hyperlink 3 2 2" xfId="14" xr:uid="{00000000-0005-0000-0000-00000A000000}"/>
    <cellStyle name="Hyperlink 3 2 3" xfId="15" xr:uid="{00000000-0005-0000-0000-00000B000000}"/>
    <cellStyle name="Hyperlink 3 3" xfId="16" xr:uid="{00000000-0005-0000-0000-00000C000000}"/>
    <cellStyle name="Hyperlink 3_ΕΒΔΟΜΑΔΙΑΙΑ ΑΙΤΗΜΑΤΑ ΠΛΗΡΩΜΗΣ_ΠΕΠ ΚΝΑ_ΠΕΡΙΦΕΡΕΙΑ Ν.ΑΙΓΑΙΟΥ" xfId="17" xr:uid="{00000000-0005-0000-0000-00000D000000}"/>
    <cellStyle name="Hyperlink 4" xfId="18" xr:uid="{00000000-0005-0000-0000-00000E000000}"/>
    <cellStyle name="Hyperlink 5" xfId="19" xr:uid="{00000000-0005-0000-0000-00000F000000}"/>
    <cellStyle name="Hyperlink 6" xfId="20" xr:uid="{00000000-0005-0000-0000-000010000000}"/>
    <cellStyle name="Normal 2" xfId="21" xr:uid="{00000000-0005-0000-0000-000011000000}"/>
    <cellStyle name="Normal 2 2" xfId="22" xr:uid="{00000000-0005-0000-0000-000012000000}"/>
    <cellStyle name="Normal 3" xfId="23" xr:uid="{00000000-0005-0000-0000-000013000000}"/>
    <cellStyle name="Normal 4" xfId="24" xr:uid="{00000000-0005-0000-0000-000014000000}"/>
    <cellStyle name="Normal 6" xfId="25" xr:uid="{00000000-0005-0000-0000-000015000000}"/>
    <cellStyle name="Percent 2" xfId="26" xr:uid="{00000000-0005-0000-0000-000016000000}"/>
    <cellStyle name="Βασικό_MIS_ΠΡΟΒΛΕΨΕΙΣ_ΠΚΕ_20140102" xfId="27" xr:uid="{00000000-0005-0000-0000-000017000000}"/>
    <cellStyle name="Κανονικό" xfId="0" builtinId="0"/>
    <cellStyle name="Κανονικό 10" xfId="372" xr:uid="{00000000-0005-0000-0000-000019000000}"/>
    <cellStyle name="Κανονικό 11" xfId="375" xr:uid="{00000000-0005-0000-0000-00001A000000}"/>
    <cellStyle name="Κανονικό 2" xfId="2" xr:uid="{00000000-0005-0000-0000-00001B000000}"/>
    <cellStyle name="Κανονικό 2 2" xfId="28" xr:uid="{00000000-0005-0000-0000-00001C000000}"/>
    <cellStyle name="Κανονικό 2 2 2" xfId="29" xr:uid="{00000000-0005-0000-0000-00001D000000}"/>
    <cellStyle name="Κανονικό 2 2 2 2" xfId="30" xr:uid="{00000000-0005-0000-0000-00001E000000}"/>
    <cellStyle name="Κανονικό 2 2 2 2 2" xfId="31" xr:uid="{00000000-0005-0000-0000-00001F000000}"/>
    <cellStyle name="Κανονικό 2 2 2 2 2 2" xfId="177" xr:uid="{00000000-0005-0000-0000-000020000000}"/>
    <cellStyle name="Κανονικό 2 2 2 2 2 3" xfId="243" xr:uid="{00000000-0005-0000-0000-000021000000}"/>
    <cellStyle name="Κανονικό 2 2 2 2 2 4" xfId="309" xr:uid="{00000000-0005-0000-0000-000022000000}"/>
    <cellStyle name="Κανονικό 2 2 2 2 2 5" xfId="111" xr:uid="{00000000-0005-0000-0000-000023000000}"/>
    <cellStyle name="Κανονικό 2 2 2 2 3" xfId="176" xr:uid="{00000000-0005-0000-0000-000024000000}"/>
    <cellStyle name="Κανονικό 2 2 2 2 4" xfId="242" xr:uid="{00000000-0005-0000-0000-000025000000}"/>
    <cellStyle name="Κανονικό 2 2 2 2 5" xfId="308" xr:uid="{00000000-0005-0000-0000-000026000000}"/>
    <cellStyle name="Κανονικό 2 2 2 2 6" xfId="110" xr:uid="{00000000-0005-0000-0000-000027000000}"/>
    <cellStyle name="Κανονικό 2 2 2 3" xfId="32" xr:uid="{00000000-0005-0000-0000-000028000000}"/>
    <cellStyle name="Κανονικό 2 2 2 3 2" xfId="178" xr:uid="{00000000-0005-0000-0000-000029000000}"/>
    <cellStyle name="Κανονικό 2 2 2 3 3" xfId="244" xr:uid="{00000000-0005-0000-0000-00002A000000}"/>
    <cellStyle name="Κανονικό 2 2 2 3 4" xfId="310" xr:uid="{00000000-0005-0000-0000-00002B000000}"/>
    <cellStyle name="Κανονικό 2 2 2 3 5" xfId="112" xr:uid="{00000000-0005-0000-0000-00002C000000}"/>
    <cellStyle name="Κανονικό 2 2 2 4" xfId="175" xr:uid="{00000000-0005-0000-0000-00002D000000}"/>
    <cellStyle name="Κανονικό 2 2 2 5" xfId="241" xr:uid="{00000000-0005-0000-0000-00002E000000}"/>
    <cellStyle name="Κανονικό 2 2 2 6" xfId="307" xr:uid="{00000000-0005-0000-0000-00002F000000}"/>
    <cellStyle name="Κανονικό 2 2 2 7" xfId="109" xr:uid="{00000000-0005-0000-0000-000030000000}"/>
    <cellStyle name="Κανονικό 2 3" xfId="33" xr:uid="{00000000-0005-0000-0000-000031000000}"/>
    <cellStyle name="Κανονικό 2 3 2" xfId="34" xr:uid="{00000000-0005-0000-0000-000032000000}"/>
    <cellStyle name="Κανονικό 2 3 3" xfId="35" xr:uid="{00000000-0005-0000-0000-000033000000}"/>
    <cellStyle name="Κανονικό 2 4" xfId="374" xr:uid="{00000000-0005-0000-0000-000034000000}"/>
    <cellStyle name="Κανονικό 3" xfId="36" xr:uid="{00000000-0005-0000-0000-000035000000}"/>
    <cellStyle name="Κανονικό 3 10" xfId="245" xr:uid="{00000000-0005-0000-0000-000036000000}"/>
    <cellStyle name="Κανονικό 3 11" xfId="311" xr:uid="{00000000-0005-0000-0000-000037000000}"/>
    <cellStyle name="Κανονικό 3 12" xfId="113" xr:uid="{00000000-0005-0000-0000-000038000000}"/>
    <cellStyle name="Κανονικό 3 2" xfId="37" xr:uid="{00000000-0005-0000-0000-000039000000}"/>
    <cellStyle name="Κανονικό 3 2 2" xfId="38" xr:uid="{00000000-0005-0000-0000-00003A000000}"/>
    <cellStyle name="Κανονικό 3 2 2 2" xfId="39" xr:uid="{00000000-0005-0000-0000-00003B000000}"/>
    <cellStyle name="Κανονικό 3 2 2 2 2" xfId="40" xr:uid="{00000000-0005-0000-0000-00003C000000}"/>
    <cellStyle name="Κανονικό 3 2 2 2 2 2" xfId="183" xr:uid="{00000000-0005-0000-0000-00003D000000}"/>
    <cellStyle name="Κανονικό 3 2 2 2 2 3" xfId="249" xr:uid="{00000000-0005-0000-0000-00003E000000}"/>
    <cellStyle name="Κανονικό 3 2 2 2 2 4" xfId="315" xr:uid="{00000000-0005-0000-0000-00003F000000}"/>
    <cellStyle name="Κανονικό 3 2 2 2 2 5" xfId="117" xr:uid="{00000000-0005-0000-0000-000040000000}"/>
    <cellStyle name="Κανονικό 3 2 2 2 3" xfId="182" xr:uid="{00000000-0005-0000-0000-000041000000}"/>
    <cellStyle name="Κανονικό 3 2 2 2 4" xfId="248" xr:uid="{00000000-0005-0000-0000-000042000000}"/>
    <cellStyle name="Κανονικό 3 2 2 2 5" xfId="314" xr:uid="{00000000-0005-0000-0000-000043000000}"/>
    <cellStyle name="Κανονικό 3 2 2 2 6" xfId="116" xr:uid="{00000000-0005-0000-0000-000044000000}"/>
    <cellStyle name="Κανονικό 3 2 2 3" xfId="41" xr:uid="{00000000-0005-0000-0000-000045000000}"/>
    <cellStyle name="Κανονικό 3 2 2 3 2" xfId="184" xr:uid="{00000000-0005-0000-0000-000046000000}"/>
    <cellStyle name="Κανονικό 3 2 2 3 3" xfId="250" xr:uid="{00000000-0005-0000-0000-000047000000}"/>
    <cellStyle name="Κανονικό 3 2 2 3 4" xfId="316" xr:uid="{00000000-0005-0000-0000-000048000000}"/>
    <cellStyle name="Κανονικό 3 2 2 3 5" xfId="118" xr:uid="{00000000-0005-0000-0000-000049000000}"/>
    <cellStyle name="Κανονικό 3 2 2 4" xfId="181" xr:uid="{00000000-0005-0000-0000-00004A000000}"/>
    <cellStyle name="Κανονικό 3 2 2 5" xfId="247" xr:uid="{00000000-0005-0000-0000-00004B000000}"/>
    <cellStyle name="Κανονικό 3 2 2 6" xfId="313" xr:uid="{00000000-0005-0000-0000-00004C000000}"/>
    <cellStyle name="Κανονικό 3 2 2 7" xfId="115" xr:uid="{00000000-0005-0000-0000-00004D000000}"/>
    <cellStyle name="Κανονικό 3 2 3" xfId="42" xr:uid="{00000000-0005-0000-0000-00004E000000}"/>
    <cellStyle name="Κανονικό 3 2 3 2" xfId="43" xr:uid="{00000000-0005-0000-0000-00004F000000}"/>
    <cellStyle name="Κανονικό 3 2 3 2 2" xfId="186" xr:uid="{00000000-0005-0000-0000-000050000000}"/>
    <cellStyle name="Κανονικό 3 2 3 2 3" xfId="252" xr:uid="{00000000-0005-0000-0000-000051000000}"/>
    <cellStyle name="Κανονικό 3 2 3 2 4" xfId="318" xr:uid="{00000000-0005-0000-0000-000052000000}"/>
    <cellStyle name="Κανονικό 3 2 3 2 5" xfId="120" xr:uid="{00000000-0005-0000-0000-000053000000}"/>
    <cellStyle name="Κανονικό 3 2 3 3" xfId="185" xr:uid="{00000000-0005-0000-0000-000054000000}"/>
    <cellStyle name="Κανονικό 3 2 3 4" xfId="251" xr:uid="{00000000-0005-0000-0000-000055000000}"/>
    <cellStyle name="Κανονικό 3 2 3 5" xfId="317" xr:uid="{00000000-0005-0000-0000-000056000000}"/>
    <cellStyle name="Κανονικό 3 2 3 6" xfId="119" xr:uid="{00000000-0005-0000-0000-000057000000}"/>
    <cellStyle name="Κανονικό 3 2 4" xfId="44" xr:uid="{00000000-0005-0000-0000-000058000000}"/>
    <cellStyle name="Κανονικό 3 2 4 2" xfId="187" xr:uid="{00000000-0005-0000-0000-000059000000}"/>
    <cellStyle name="Κανονικό 3 2 4 3" xfId="253" xr:uid="{00000000-0005-0000-0000-00005A000000}"/>
    <cellStyle name="Κανονικό 3 2 4 4" xfId="319" xr:uid="{00000000-0005-0000-0000-00005B000000}"/>
    <cellStyle name="Κανονικό 3 2 4 5" xfId="121" xr:uid="{00000000-0005-0000-0000-00005C000000}"/>
    <cellStyle name="Κανονικό 3 2 5" xfId="180" xr:uid="{00000000-0005-0000-0000-00005D000000}"/>
    <cellStyle name="Κανονικό 3 2 6" xfId="246" xr:uid="{00000000-0005-0000-0000-00005E000000}"/>
    <cellStyle name="Κανονικό 3 2 7" xfId="312" xr:uid="{00000000-0005-0000-0000-00005F000000}"/>
    <cellStyle name="Κανονικό 3 2 8" xfId="114" xr:uid="{00000000-0005-0000-0000-000060000000}"/>
    <cellStyle name="Κανονικό 3 3" xfId="45" xr:uid="{00000000-0005-0000-0000-000061000000}"/>
    <cellStyle name="Κανονικό 3 3 2" xfId="46" xr:uid="{00000000-0005-0000-0000-000062000000}"/>
    <cellStyle name="Κανονικό 3 3 2 2" xfId="47" xr:uid="{00000000-0005-0000-0000-000063000000}"/>
    <cellStyle name="Κανονικό 3 3 2 2 2" xfId="48" xr:uid="{00000000-0005-0000-0000-000064000000}"/>
    <cellStyle name="Κανονικό 3 3 2 2 2 2" xfId="191" xr:uid="{00000000-0005-0000-0000-000065000000}"/>
    <cellStyle name="Κανονικό 3 3 2 2 2 3" xfId="257" xr:uid="{00000000-0005-0000-0000-000066000000}"/>
    <cellStyle name="Κανονικό 3 3 2 2 2 4" xfId="323" xr:uid="{00000000-0005-0000-0000-000067000000}"/>
    <cellStyle name="Κανονικό 3 3 2 2 2 5" xfId="125" xr:uid="{00000000-0005-0000-0000-000068000000}"/>
    <cellStyle name="Κανονικό 3 3 2 2 3" xfId="190" xr:uid="{00000000-0005-0000-0000-000069000000}"/>
    <cellStyle name="Κανονικό 3 3 2 2 4" xfId="256" xr:uid="{00000000-0005-0000-0000-00006A000000}"/>
    <cellStyle name="Κανονικό 3 3 2 2 5" xfId="322" xr:uid="{00000000-0005-0000-0000-00006B000000}"/>
    <cellStyle name="Κανονικό 3 3 2 2 6" xfId="124" xr:uid="{00000000-0005-0000-0000-00006C000000}"/>
    <cellStyle name="Κανονικό 3 3 2 3" xfId="49" xr:uid="{00000000-0005-0000-0000-00006D000000}"/>
    <cellStyle name="Κανονικό 3 3 2 3 2" xfId="192" xr:uid="{00000000-0005-0000-0000-00006E000000}"/>
    <cellStyle name="Κανονικό 3 3 2 3 3" xfId="258" xr:uid="{00000000-0005-0000-0000-00006F000000}"/>
    <cellStyle name="Κανονικό 3 3 2 3 4" xfId="324" xr:uid="{00000000-0005-0000-0000-000070000000}"/>
    <cellStyle name="Κανονικό 3 3 2 3 5" xfId="126" xr:uid="{00000000-0005-0000-0000-000071000000}"/>
    <cellStyle name="Κανονικό 3 3 2 4" xfId="189" xr:uid="{00000000-0005-0000-0000-000072000000}"/>
    <cellStyle name="Κανονικό 3 3 2 5" xfId="255" xr:uid="{00000000-0005-0000-0000-000073000000}"/>
    <cellStyle name="Κανονικό 3 3 2 6" xfId="321" xr:uid="{00000000-0005-0000-0000-000074000000}"/>
    <cellStyle name="Κανονικό 3 3 2 7" xfId="123" xr:uid="{00000000-0005-0000-0000-000075000000}"/>
    <cellStyle name="Κανονικό 3 3 3" xfId="50" xr:uid="{00000000-0005-0000-0000-000076000000}"/>
    <cellStyle name="Κανονικό 3 3 3 2" xfId="51" xr:uid="{00000000-0005-0000-0000-000077000000}"/>
    <cellStyle name="Κανονικό 3 3 3 2 2" xfId="194" xr:uid="{00000000-0005-0000-0000-000078000000}"/>
    <cellStyle name="Κανονικό 3 3 3 2 3" xfId="260" xr:uid="{00000000-0005-0000-0000-000079000000}"/>
    <cellStyle name="Κανονικό 3 3 3 2 4" xfId="326" xr:uid="{00000000-0005-0000-0000-00007A000000}"/>
    <cellStyle name="Κανονικό 3 3 3 2 5" xfId="128" xr:uid="{00000000-0005-0000-0000-00007B000000}"/>
    <cellStyle name="Κανονικό 3 3 3 3" xfId="193" xr:uid="{00000000-0005-0000-0000-00007C000000}"/>
    <cellStyle name="Κανονικό 3 3 3 4" xfId="259" xr:uid="{00000000-0005-0000-0000-00007D000000}"/>
    <cellStyle name="Κανονικό 3 3 3 5" xfId="325" xr:uid="{00000000-0005-0000-0000-00007E000000}"/>
    <cellStyle name="Κανονικό 3 3 3 6" xfId="127" xr:uid="{00000000-0005-0000-0000-00007F000000}"/>
    <cellStyle name="Κανονικό 3 3 4" xfId="52" xr:uid="{00000000-0005-0000-0000-000080000000}"/>
    <cellStyle name="Κανονικό 3 3 4 2" xfId="195" xr:uid="{00000000-0005-0000-0000-000081000000}"/>
    <cellStyle name="Κανονικό 3 3 4 3" xfId="261" xr:uid="{00000000-0005-0000-0000-000082000000}"/>
    <cellStyle name="Κανονικό 3 3 4 4" xfId="327" xr:uid="{00000000-0005-0000-0000-000083000000}"/>
    <cellStyle name="Κανονικό 3 3 4 5" xfId="129" xr:uid="{00000000-0005-0000-0000-000084000000}"/>
    <cellStyle name="Κανονικό 3 3 5" xfId="188" xr:uid="{00000000-0005-0000-0000-000085000000}"/>
    <cellStyle name="Κανονικό 3 3 6" xfId="254" xr:uid="{00000000-0005-0000-0000-000086000000}"/>
    <cellStyle name="Κανονικό 3 3 7" xfId="320" xr:uid="{00000000-0005-0000-0000-000087000000}"/>
    <cellStyle name="Κανονικό 3 3 8" xfId="122" xr:uid="{00000000-0005-0000-0000-000088000000}"/>
    <cellStyle name="Κανονικό 3 4" xfId="53" xr:uid="{00000000-0005-0000-0000-000089000000}"/>
    <cellStyle name="Κανονικό 3 4 2" xfId="54" xr:uid="{00000000-0005-0000-0000-00008A000000}"/>
    <cellStyle name="Κανονικό 3 4 2 2" xfId="55" xr:uid="{00000000-0005-0000-0000-00008B000000}"/>
    <cellStyle name="Κανονικό 3 4 2 2 2" xfId="198" xr:uid="{00000000-0005-0000-0000-00008C000000}"/>
    <cellStyle name="Κανονικό 3 4 2 2 3" xfId="264" xr:uid="{00000000-0005-0000-0000-00008D000000}"/>
    <cellStyle name="Κανονικό 3 4 2 2 4" xfId="330" xr:uid="{00000000-0005-0000-0000-00008E000000}"/>
    <cellStyle name="Κανονικό 3 4 2 2 5" xfId="132" xr:uid="{00000000-0005-0000-0000-00008F000000}"/>
    <cellStyle name="Κανονικό 3 4 2 3" xfId="197" xr:uid="{00000000-0005-0000-0000-000090000000}"/>
    <cellStyle name="Κανονικό 3 4 2 4" xfId="263" xr:uid="{00000000-0005-0000-0000-000091000000}"/>
    <cellStyle name="Κανονικό 3 4 2 5" xfId="329" xr:uid="{00000000-0005-0000-0000-000092000000}"/>
    <cellStyle name="Κανονικό 3 4 2 6" xfId="131" xr:uid="{00000000-0005-0000-0000-000093000000}"/>
    <cellStyle name="Κανονικό 3 4 3" xfId="56" xr:uid="{00000000-0005-0000-0000-000094000000}"/>
    <cellStyle name="Κανονικό 3 4 3 2" xfId="199" xr:uid="{00000000-0005-0000-0000-000095000000}"/>
    <cellStyle name="Κανονικό 3 4 3 3" xfId="265" xr:uid="{00000000-0005-0000-0000-000096000000}"/>
    <cellStyle name="Κανονικό 3 4 3 4" xfId="331" xr:uid="{00000000-0005-0000-0000-000097000000}"/>
    <cellStyle name="Κανονικό 3 4 3 5" xfId="133" xr:uid="{00000000-0005-0000-0000-000098000000}"/>
    <cellStyle name="Κανονικό 3 4 4" xfId="196" xr:uid="{00000000-0005-0000-0000-000099000000}"/>
    <cellStyle name="Κανονικό 3 4 5" xfId="262" xr:uid="{00000000-0005-0000-0000-00009A000000}"/>
    <cellStyle name="Κανονικό 3 4 6" xfId="328" xr:uid="{00000000-0005-0000-0000-00009B000000}"/>
    <cellStyle name="Κανονικό 3 4 7" xfId="130" xr:uid="{00000000-0005-0000-0000-00009C000000}"/>
    <cellStyle name="Κανονικό 3 5" xfId="57" xr:uid="{00000000-0005-0000-0000-00009D000000}"/>
    <cellStyle name="Κανονικό 3 5 2" xfId="58" xr:uid="{00000000-0005-0000-0000-00009E000000}"/>
    <cellStyle name="Κανονικό 3 5 2 2" xfId="201" xr:uid="{00000000-0005-0000-0000-00009F000000}"/>
    <cellStyle name="Κανονικό 3 5 2 3" xfId="267" xr:uid="{00000000-0005-0000-0000-0000A0000000}"/>
    <cellStyle name="Κανονικό 3 5 2 4" xfId="333" xr:uid="{00000000-0005-0000-0000-0000A1000000}"/>
    <cellStyle name="Κανονικό 3 5 2 5" xfId="135" xr:uid="{00000000-0005-0000-0000-0000A2000000}"/>
    <cellStyle name="Κανονικό 3 5 3" xfId="200" xr:uid="{00000000-0005-0000-0000-0000A3000000}"/>
    <cellStyle name="Κανονικό 3 5 4" xfId="266" xr:uid="{00000000-0005-0000-0000-0000A4000000}"/>
    <cellStyle name="Κανονικό 3 5 5" xfId="332" xr:uid="{00000000-0005-0000-0000-0000A5000000}"/>
    <cellStyle name="Κανονικό 3 5 6" xfId="134" xr:uid="{00000000-0005-0000-0000-0000A6000000}"/>
    <cellStyle name="Κανονικό 3 6" xfId="59" xr:uid="{00000000-0005-0000-0000-0000A7000000}"/>
    <cellStyle name="Κανονικό 3 6 2" xfId="60" xr:uid="{00000000-0005-0000-0000-0000A8000000}"/>
    <cellStyle name="Κανονικό 3 6 2 2" xfId="203" xr:uid="{00000000-0005-0000-0000-0000A9000000}"/>
    <cellStyle name="Κανονικό 3 6 2 3" xfId="269" xr:uid="{00000000-0005-0000-0000-0000AA000000}"/>
    <cellStyle name="Κανονικό 3 6 2 4" xfId="335" xr:uid="{00000000-0005-0000-0000-0000AB000000}"/>
    <cellStyle name="Κανονικό 3 6 2 5" xfId="137" xr:uid="{00000000-0005-0000-0000-0000AC000000}"/>
    <cellStyle name="Κανονικό 3 6 3" xfId="202" xr:uid="{00000000-0005-0000-0000-0000AD000000}"/>
    <cellStyle name="Κανονικό 3 6 4" xfId="268" xr:uid="{00000000-0005-0000-0000-0000AE000000}"/>
    <cellStyle name="Κανονικό 3 6 5" xfId="334" xr:uid="{00000000-0005-0000-0000-0000AF000000}"/>
    <cellStyle name="Κανονικό 3 6 6" xfId="136" xr:uid="{00000000-0005-0000-0000-0000B0000000}"/>
    <cellStyle name="Κανονικό 3 7" xfId="61" xr:uid="{00000000-0005-0000-0000-0000B1000000}"/>
    <cellStyle name="Κανονικό 3 7 2" xfId="62" xr:uid="{00000000-0005-0000-0000-0000B2000000}"/>
    <cellStyle name="Κανονικό 3 7 2 2" xfId="205" xr:uid="{00000000-0005-0000-0000-0000B3000000}"/>
    <cellStyle name="Κανονικό 3 7 2 3" xfId="271" xr:uid="{00000000-0005-0000-0000-0000B4000000}"/>
    <cellStyle name="Κανονικό 3 7 2 4" xfId="337" xr:uid="{00000000-0005-0000-0000-0000B5000000}"/>
    <cellStyle name="Κανονικό 3 7 2 5" xfId="139" xr:uid="{00000000-0005-0000-0000-0000B6000000}"/>
    <cellStyle name="Κανονικό 3 7 3" xfId="204" xr:uid="{00000000-0005-0000-0000-0000B7000000}"/>
    <cellStyle name="Κανονικό 3 7 4" xfId="270" xr:uid="{00000000-0005-0000-0000-0000B8000000}"/>
    <cellStyle name="Κανονικό 3 7 5" xfId="336" xr:uid="{00000000-0005-0000-0000-0000B9000000}"/>
    <cellStyle name="Κανονικό 3 7 6" xfId="138" xr:uid="{00000000-0005-0000-0000-0000BA000000}"/>
    <cellStyle name="Κανονικό 3 8" xfId="63" xr:uid="{00000000-0005-0000-0000-0000BB000000}"/>
    <cellStyle name="Κανονικό 3 8 2" xfId="206" xr:uid="{00000000-0005-0000-0000-0000BC000000}"/>
    <cellStyle name="Κανονικό 3 8 3" xfId="272" xr:uid="{00000000-0005-0000-0000-0000BD000000}"/>
    <cellStyle name="Κανονικό 3 8 4" xfId="338" xr:uid="{00000000-0005-0000-0000-0000BE000000}"/>
    <cellStyle name="Κανονικό 3 8 5" xfId="140" xr:uid="{00000000-0005-0000-0000-0000BF000000}"/>
    <cellStyle name="Κανονικό 3 9" xfId="179" xr:uid="{00000000-0005-0000-0000-0000C0000000}"/>
    <cellStyle name="Κανονικό 4" xfId="64" xr:uid="{00000000-0005-0000-0000-0000C1000000}"/>
    <cellStyle name="Κανονικό 5" xfId="65" xr:uid="{00000000-0005-0000-0000-0000C2000000}"/>
    <cellStyle name="Κανονικό 5 2" xfId="66" xr:uid="{00000000-0005-0000-0000-0000C3000000}"/>
    <cellStyle name="Κανονικό 5 2 2" xfId="67" xr:uid="{00000000-0005-0000-0000-0000C4000000}"/>
    <cellStyle name="Κανονικό 5 2 3" xfId="68" xr:uid="{00000000-0005-0000-0000-0000C5000000}"/>
    <cellStyle name="Κανονικό 5 2 3 2" xfId="69" xr:uid="{00000000-0005-0000-0000-0000C6000000}"/>
    <cellStyle name="Κανονικό 5 2 3 2 2" xfId="210" xr:uid="{00000000-0005-0000-0000-0000C7000000}"/>
    <cellStyle name="Κανονικό 5 2 3 2 3" xfId="276" xr:uid="{00000000-0005-0000-0000-0000C8000000}"/>
    <cellStyle name="Κανονικό 5 2 3 2 4" xfId="342" xr:uid="{00000000-0005-0000-0000-0000C9000000}"/>
    <cellStyle name="Κανονικό 5 2 3 2 5" xfId="144" xr:uid="{00000000-0005-0000-0000-0000CA000000}"/>
    <cellStyle name="Κανονικό 5 2 3 3" xfId="209" xr:uid="{00000000-0005-0000-0000-0000CB000000}"/>
    <cellStyle name="Κανονικό 5 2 3 4" xfId="275" xr:uid="{00000000-0005-0000-0000-0000CC000000}"/>
    <cellStyle name="Κανονικό 5 2 3 5" xfId="341" xr:uid="{00000000-0005-0000-0000-0000CD000000}"/>
    <cellStyle name="Κανονικό 5 2 3 6" xfId="143" xr:uid="{00000000-0005-0000-0000-0000CE000000}"/>
    <cellStyle name="Κανονικό 5 2 4" xfId="70" xr:uid="{00000000-0005-0000-0000-0000CF000000}"/>
    <cellStyle name="Κανονικό 5 2 4 2" xfId="211" xr:uid="{00000000-0005-0000-0000-0000D0000000}"/>
    <cellStyle name="Κανονικό 5 2 4 3" xfId="277" xr:uid="{00000000-0005-0000-0000-0000D1000000}"/>
    <cellStyle name="Κανονικό 5 2 4 4" xfId="343" xr:uid="{00000000-0005-0000-0000-0000D2000000}"/>
    <cellStyle name="Κανονικό 5 2 4 5" xfId="145" xr:uid="{00000000-0005-0000-0000-0000D3000000}"/>
    <cellStyle name="Κανονικό 5 2 5" xfId="208" xr:uid="{00000000-0005-0000-0000-0000D4000000}"/>
    <cellStyle name="Κανονικό 5 2 6" xfId="274" xr:uid="{00000000-0005-0000-0000-0000D5000000}"/>
    <cellStyle name="Κανονικό 5 2 7" xfId="340" xr:uid="{00000000-0005-0000-0000-0000D6000000}"/>
    <cellStyle name="Κανονικό 5 2 8" xfId="142" xr:uid="{00000000-0005-0000-0000-0000D7000000}"/>
    <cellStyle name="Κανονικό 5 3" xfId="71" xr:uid="{00000000-0005-0000-0000-0000D8000000}"/>
    <cellStyle name="Κανονικό 5 4" xfId="72" xr:uid="{00000000-0005-0000-0000-0000D9000000}"/>
    <cellStyle name="Κανονικό 5 4 2" xfId="73" xr:uid="{00000000-0005-0000-0000-0000DA000000}"/>
    <cellStyle name="Κανονικό 5 4 2 2" xfId="213" xr:uid="{00000000-0005-0000-0000-0000DB000000}"/>
    <cellStyle name="Κανονικό 5 4 2 3" xfId="279" xr:uid="{00000000-0005-0000-0000-0000DC000000}"/>
    <cellStyle name="Κανονικό 5 4 2 4" xfId="345" xr:uid="{00000000-0005-0000-0000-0000DD000000}"/>
    <cellStyle name="Κανονικό 5 4 2 5" xfId="147" xr:uid="{00000000-0005-0000-0000-0000DE000000}"/>
    <cellStyle name="Κανονικό 5 4 3" xfId="212" xr:uid="{00000000-0005-0000-0000-0000DF000000}"/>
    <cellStyle name="Κανονικό 5 4 4" xfId="278" xr:uid="{00000000-0005-0000-0000-0000E0000000}"/>
    <cellStyle name="Κανονικό 5 4 5" xfId="344" xr:uid="{00000000-0005-0000-0000-0000E1000000}"/>
    <cellStyle name="Κανονικό 5 4 6" xfId="146" xr:uid="{00000000-0005-0000-0000-0000E2000000}"/>
    <cellStyle name="Κανονικό 5 5" xfId="74" xr:uid="{00000000-0005-0000-0000-0000E3000000}"/>
    <cellStyle name="Κανονικό 5 5 2" xfId="214" xr:uid="{00000000-0005-0000-0000-0000E4000000}"/>
    <cellStyle name="Κανονικό 5 5 3" xfId="280" xr:uid="{00000000-0005-0000-0000-0000E5000000}"/>
    <cellStyle name="Κανονικό 5 5 4" xfId="346" xr:uid="{00000000-0005-0000-0000-0000E6000000}"/>
    <cellStyle name="Κανονικό 5 5 5" xfId="148" xr:uid="{00000000-0005-0000-0000-0000E7000000}"/>
    <cellStyle name="Κανονικό 5 6" xfId="207" xr:uid="{00000000-0005-0000-0000-0000E8000000}"/>
    <cellStyle name="Κανονικό 5 7" xfId="273" xr:uid="{00000000-0005-0000-0000-0000E9000000}"/>
    <cellStyle name="Κανονικό 5 8" xfId="339" xr:uid="{00000000-0005-0000-0000-0000EA000000}"/>
    <cellStyle name="Κανονικό 5 9" xfId="141" xr:uid="{00000000-0005-0000-0000-0000EB000000}"/>
    <cellStyle name="Κανονικό 6" xfId="75" xr:uid="{00000000-0005-0000-0000-0000EC000000}"/>
    <cellStyle name="Κανονικό 6 2" xfId="76" xr:uid="{00000000-0005-0000-0000-0000ED000000}"/>
    <cellStyle name="Κανονικό 6 2 2" xfId="77" xr:uid="{00000000-0005-0000-0000-0000EE000000}"/>
    <cellStyle name="Κανονικό 6 2 3" xfId="78" xr:uid="{00000000-0005-0000-0000-0000EF000000}"/>
    <cellStyle name="Κανονικό 6 2 3 2" xfId="79" xr:uid="{00000000-0005-0000-0000-0000F0000000}"/>
    <cellStyle name="Κανονικό 6 2 3 2 2" xfId="218" xr:uid="{00000000-0005-0000-0000-0000F1000000}"/>
    <cellStyle name="Κανονικό 6 2 3 2 3" xfId="284" xr:uid="{00000000-0005-0000-0000-0000F2000000}"/>
    <cellStyle name="Κανονικό 6 2 3 2 4" xfId="350" xr:uid="{00000000-0005-0000-0000-0000F3000000}"/>
    <cellStyle name="Κανονικό 6 2 3 2 5" xfId="152" xr:uid="{00000000-0005-0000-0000-0000F4000000}"/>
    <cellStyle name="Κανονικό 6 2 3 3" xfId="217" xr:uid="{00000000-0005-0000-0000-0000F5000000}"/>
    <cellStyle name="Κανονικό 6 2 3 4" xfId="283" xr:uid="{00000000-0005-0000-0000-0000F6000000}"/>
    <cellStyle name="Κανονικό 6 2 3 5" xfId="349" xr:uid="{00000000-0005-0000-0000-0000F7000000}"/>
    <cellStyle name="Κανονικό 6 2 3 6" xfId="151" xr:uid="{00000000-0005-0000-0000-0000F8000000}"/>
    <cellStyle name="Κανονικό 6 2 4" xfId="80" xr:uid="{00000000-0005-0000-0000-0000F9000000}"/>
    <cellStyle name="Κανονικό 6 2 4 2" xfId="219" xr:uid="{00000000-0005-0000-0000-0000FA000000}"/>
    <cellStyle name="Κανονικό 6 2 4 3" xfId="285" xr:uid="{00000000-0005-0000-0000-0000FB000000}"/>
    <cellStyle name="Κανονικό 6 2 4 4" xfId="351" xr:uid="{00000000-0005-0000-0000-0000FC000000}"/>
    <cellStyle name="Κανονικό 6 2 4 5" xfId="153" xr:uid="{00000000-0005-0000-0000-0000FD000000}"/>
    <cellStyle name="Κανονικό 6 2 5" xfId="216" xr:uid="{00000000-0005-0000-0000-0000FE000000}"/>
    <cellStyle name="Κανονικό 6 2 6" xfId="282" xr:uid="{00000000-0005-0000-0000-0000FF000000}"/>
    <cellStyle name="Κανονικό 6 2 7" xfId="348" xr:uid="{00000000-0005-0000-0000-000000010000}"/>
    <cellStyle name="Κανονικό 6 2 8" xfId="150" xr:uid="{00000000-0005-0000-0000-000001010000}"/>
    <cellStyle name="Κανονικό 6 3" xfId="81" xr:uid="{00000000-0005-0000-0000-000002010000}"/>
    <cellStyle name="Κανονικό 6 4" xfId="82" xr:uid="{00000000-0005-0000-0000-000003010000}"/>
    <cellStyle name="Κανονικό 6 4 2" xfId="83" xr:uid="{00000000-0005-0000-0000-000004010000}"/>
    <cellStyle name="Κανονικό 6 4 2 2" xfId="221" xr:uid="{00000000-0005-0000-0000-000005010000}"/>
    <cellStyle name="Κανονικό 6 4 2 3" xfId="287" xr:uid="{00000000-0005-0000-0000-000006010000}"/>
    <cellStyle name="Κανονικό 6 4 2 4" xfId="353" xr:uid="{00000000-0005-0000-0000-000007010000}"/>
    <cellStyle name="Κανονικό 6 4 2 5" xfId="155" xr:uid="{00000000-0005-0000-0000-000008010000}"/>
    <cellStyle name="Κανονικό 6 4 3" xfId="220" xr:uid="{00000000-0005-0000-0000-000009010000}"/>
    <cellStyle name="Κανονικό 6 4 4" xfId="286" xr:uid="{00000000-0005-0000-0000-00000A010000}"/>
    <cellStyle name="Κανονικό 6 4 5" xfId="352" xr:uid="{00000000-0005-0000-0000-00000B010000}"/>
    <cellStyle name="Κανονικό 6 4 6" xfId="154" xr:uid="{00000000-0005-0000-0000-00000C010000}"/>
    <cellStyle name="Κανονικό 6 5" xfId="84" xr:uid="{00000000-0005-0000-0000-00000D010000}"/>
    <cellStyle name="Κανονικό 6 5 2" xfId="222" xr:uid="{00000000-0005-0000-0000-00000E010000}"/>
    <cellStyle name="Κανονικό 6 5 3" xfId="288" xr:uid="{00000000-0005-0000-0000-00000F010000}"/>
    <cellStyle name="Κανονικό 6 5 4" xfId="354" xr:uid="{00000000-0005-0000-0000-000010010000}"/>
    <cellStyle name="Κανονικό 6 5 5" xfId="156" xr:uid="{00000000-0005-0000-0000-000011010000}"/>
    <cellStyle name="Κανονικό 6 6" xfId="215" xr:uid="{00000000-0005-0000-0000-000012010000}"/>
    <cellStyle name="Κανονικό 6 7" xfId="281" xr:uid="{00000000-0005-0000-0000-000013010000}"/>
    <cellStyle name="Κανονικό 6 8" xfId="347" xr:uid="{00000000-0005-0000-0000-000014010000}"/>
    <cellStyle name="Κανονικό 6 9" xfId="149" xr:uid="{00000000-0005-0000-0000-000015010000}"/>
    <cellStyle name="Κανονικό 7" xfId="85" xr:uid="{00000000-0005-0000-0000-000016010000}"/>
    <cellStyle name="Κανονικό 7 2" xfId="86" xr:uid="{00000000-0005-0000-0000-000017010000}"/>
    <cellStyle name="Κανονικό 7 2 2" xfId="224" xr:uid="{00000000-0005-0000-0000-000018010000}"/>
    <cellStyle name="Κανονικό 7 2 3" xfId="290" xr:uid="{00000000-0005-0000-0000-000019010000}"/>
    <cellStyle name="Κανονικό 7 2 4" xfId="356" xr:uid="{00000000-0005-0000-0000-00001A010000}"/>
    <cellStyle name="Κανονικό 7 2 5" xfId="158" xr:uid="{00000000-0005-0000-0000-00001B010000}"/>
    <cellStyle name="Κανονικό 7 3" xfId="223" xr:uid="{00000000-0005-0000-0000-00001C010000}"/>
    <cellStyle name="Κανονικό 7 4" xfId="289" xr:uid="{00000000-0005-0000-0000-00001D010000}"/>
    <cellStyle name="Κανονικό 7 5" xfId="355" xr:uid="{00000000-0005-0000-0000-00001E010000}"/>
    <cellStyle name="Κανονικό 7 6" xfId="157" xr:uid="{00000000-0005-0000-0000-00001F010000}"/>
    <cellStyle name="Κανονικό 8" xfId="87" xr:uid="{00000000-0005-0000-0000-000020010000}"/>
    <cellStyle name="Κανονικό 8 2" xfId="88" xr:uid="{00000000-0005-0000-0000-000021010000}"/>
    <cellStyle name="Κανονικό 8 2 2" xfId="226" xr:uid="{00000000-0005-0000-0000-000022010000}"/>
    <cellStyle name="Κανονικό 8 2 3" xfId="292" xr:uid="{00000000-0005-0000-0000-000023010000}"/>
    <cellStyle name="Κανονικό 8 2 4" xfId="358" xr:uid="{00000000-0005-0000-0000-000024010000}"/>
    <cellStyle name="Κανονικό 8 2 5" xfId="160" xr:uid="{00000000-0005-0000-0000-000025010000}"/>
    <cellStyle name="Κανονικό 8 3" xfId="225" xr:uid="{00000000-0005-0000-0000-000026010000}"/>
    <cellStyle name="Κανονικό 8 4" xfId="291" xr:uid="{00000000-0005-0000-0000-000027010000}"/>
    <cellStyle name="Κανονικό 8 5" xfId="357" xr:uid="{00000000-0005-0000-0000-000028010000}"/>
    <cellStyle name="Κανονικό 8 6" xfId="159" xr:uid="{00000000-0005-0000-0000-000029010000}"/>
    <cellStyle name="Κανονικό 9" xfId="3" xr:uid="{00000000-0005-0000-0000-00002A010000}"/>
    <cellStyle name="Κανονικό 9 2" xfId="174" xr:uid="{00000000-0005-0000-0000-00002B010000}"/>
    <cellStyle name="Κανονικό 9 3" xfId="240" xr:uid="{00000000-0005-0000-0000-00002C010000}"/>
    <cellStyle name="Κανονικό 9 4" xfId="306" xr:uid="{00000000-0005-0000-0000-00002D010000}"/>
    <cellStyle name="Κανονικό 9 5" xfId="108" xr:uid="{00000000-0005-0000-0000-00002E010000}"/>
    <cellStyle name="Κόμμα 2" xfId="89" xr:uid="{00000000-0005-0000-0000-00002F010000}"/>
    <cellStyle name="Κόμμα 2 2" xfId="90" xr:uid="{00000000-0005-0000-0000-000030010000}"/>
    <cellStyle name="Κόμμα 3" xfId="91" xr:uid="{00000000-0005-0000-0000-000031010000}"/>
    <cellStyle name="Κόμμα 4" xfId="92" xr:uid="{00000000-0005-0000-0000-000032010000}"/>
    <cellStyle name="Κόμμα 4 2" xfId="227" xr:uid="{00000000-0005-0000-0000-000033010000}"/>
    <cellStyle name="Κόμμα 4 3" xfId="293" xr:uid="{00000000-0005-0000-0000-000034010000}"/>
    <cellStyle name="Κόμμα 4 4" xfId="359" xr:uid="{00000000-0005-0000-0000-000035010000}"/>
    <cellStyle name="Κόμμα 4 5" xfId="161" xr:uid="{00000000-0005-0000-0000-000036010000}"/>
    <cellStyle name="Νομισματική μονάδα 2" xfId="93" xr:uid="{00000000-0005-0000-0000-000037010000}"/>
    <cellStyle name="Νομισματική μονάδα 2 10" xfId="162" xr:uid="{00000000-0005-0000-0000-000038010000}"/>
    <cellStyle name="Νομισματική μονάδα 2 2" xfId="94" xr:uid="{00000000-0005-0000-0000-000039010000}"/>
    <cellStyle name="Νομισματική μονάδα 2 2 2" xfId="95" xr:uid="{00000000-0005-0000-0000-00003A010000}"/>
    <cellStyle name="Νομισματική μονάδα 2 2 2 2" xfId="96" xr:uid="{00000000-0005-0000-0000-00003B010000}"/>
    <cellStyle name="Νομισματική μονάδα 2 2 2 2 2" xfId="231" xr:uid="{00000000-0005-0000-0000-00003C010000}"/>
    <cellStyle name="Νομισματική μονάδα 2 2 2 2 3" xfId="297" xr:uid="{00000000-0005-0000-0000-00003D010000}"/>
    <cellStyle name="Νομισματική μονάδα 2 2 2 2 4" xfId="363" xr:uid="{00000000-0005-0000-0000-00003E010000}"/>
    <cellStyle name="Νομισματική μονάδα 2 2 2 2 5" xfId="165" xr:uid="{00000000-0005-0000-0000-00003F010000}"/>
    <cellStyle name="Νομισματική μονάδα 2 2 2 3" xfId="230" xr:uid="{00000000-0005-0000-0000-000040010000}"/>
    <cellStyle name="Νομισματική μονάδα 2 2 2 4" xfId="296" xr:uid="{00000000-0005-0000-0000-000041010000}"/>
    <cellStyle name="Νομισματική μονάδα 2 2 2 5" xfId="362" xr:uid="{00000000-0005-0000-0000-000042010000}"/>
    <cellStyle name="Νομισματική μονάδα 2 2 2 6" xfId="164" xr:uid="{00000000-0005-0000-0000-000043010000}"/>
    <cellStyle name="Νομισματική μονάδα 2 2 3" xfId="97" xr:uid="{00000000-0005-0000-0000-000044010000}"/>
    <cellStyle name="Νομισματική μονάδα 2 2 3 2" xfId="232" xr:uid="{00000000-0005-0000-0000-000045010000}"/>
    <cellStyle name="Νομισματική μονάδα 2 2 3 3" xfId="298" xr:uid="{00000000-0005-0000-0000-000046010000}"/>
    <cellStyle name="Νομισματική μονάδα 2 2 3 4" xfId="364" xr:uid="{00000000-0005-0000-0000-000047010000}"/>
    <cellStyle name="Νομισματική μονάδα 2 2 3 5" xfId="166" xr:uid="{00000000-0005-0000-0000-000048010000}"/>
    <cellStyle name="Νομισματική μονάδα 2 2 4" xfId="229" xr:uid="{00000000-0005-0000-0000-000049010000}"/>
    <cellStyle name="Νομισματική μονάδα 2 2 5" xfId="295" xr:uid="{00000000-0005-0000-0000-00004A010000}"/>
    <cellStyle name="Νομισματική μονάδα 2 2 6" xfId="361" xr:uid="{00000000-0005-0000-0000-00004B010000}"/>
    <cellStyle name="Νομισματική μονάδα 2 2 7" xfId="163" xr:uid="{00000000-0005-0000-0000-00004C010000}"/>
    <cellStyle name="Νομισματική μονάδα 2 3" xfId="98" xr:uid="{00000000-0005-0000-0000-00004D010000}"/>
    <cellStyle name="Νομισματική μονάδα 2 3 2" xfId="99" xr:uid="{00000000-0005-0000-0000-00004E010000}"/>
    <cellStyle name="Νομισματική μονάδα 2 3 2 2" xfId="234" xr:uid="{00000000-0005-0000-0000-00004F010000}"/>
    <cellStyle name="Νομισματική μονάδα 2 3 2 3" xfId="300" xr:uid="{00000000-0005-0000-0000-000050010000}"/>
    <cellStyle name="Νομισματική μονάδα 2 3 2 4" xfId="366" xr:uid="{00000000-0005-0000-0000-000051010000}"/>
    <cellStyle name="Νομισματική μονάδα 2 3 2 5" xfId="168" xr:uid="{00000000-0005-0000-0000-000052010000}"/>
    <cellStyle name="Νομισματική μονάδα 2 3 3" xfId="233" xr:uid="{00000000-0005-0000-0000-000053010000}"/>
    <cellStyle name="Νομισματική μονάδα 2 3 4" xfId="299" xr:uid="{00000000-0005-0000-0000-000054010000}"/>
    <cellStyle name="Νομισματική μονάδα 2 3 5" xfId="365" xr:uid="{00000000-0005-0000-0000-000055010000}"/>
    <cellStyle name="Νομισματική μονάδα 2 3 6" xfId="167" xr:uid="{00000000-0005-0000-0000-000056010000}"/>
    <cellStyle name="Νομισματική μονάδα 2 4" xfId="100" xr:uid="{00000000-0005-0000-0000-000057010000}"/>
    <cellStyle name="Νομισματική μονάδα 2 4 2" xfId="101" xr:uid="{00000000-0005-0000-0000-000058010000}"/>
    <cellStyle name="Νομισματική μονάδα 2 4 2 2" xfId="236" xr:uid="{00000000-0005-0000-0000-000059010000}"/>
    <cellStyle name="Νομισματική μονάδα 2 4 2 3" xfId="302" xr:uid="{00000000-0005-0000-0000-00005A010000}"/>
    <cellStyle name="Νομισματική μονάδα 2 4 2 4" xfId="368" xr:uid="{00000000-0005-0000-0000-00005B010000}"/>
    <cellStyle name="Νομισματική μονάδα 2 4 2 5" xfId="170" xr:uid="{00000000-0005-0000-0000-00005C010000}"/>
    <cellStyle name="Νομισματική μονάδα 2 4 3" xfId="235" xr:uid="{00000000-0005-0000-0000-00005D010000}"/>
    <cellStyle name="Νομισματική μονάδα 2 4 4" xfId="301" xr:uid="{00000000-0005-0000-0000-00005E010000}"/>
    <cellStyle name="Νομισματική μονάδα 2 4 5" xfId="367" xr:uid="{00000000-0005-0000-0000-00005F010000}"/>
    <cellStyle name="Νομισματική μονάδα 2 4 6" xfId="169" xr:uid="{00000000-0005-0000-0000-000060010000}"/>
    <cellStyle name="Νομισματική μονάδα 2 5" xfId="102" xr:uid="{00000000-0005-0000-0000-000061010000}"/>
    <cellStyle name="Νομισματική μονάδα 2 5 2" xfId="103" xr:uid="{00000000-0005-0000-0000-000062010000}"/>
    <cellStyle name="Νομισματική μονάδα 2 5 2 2" xfId="238" xr:uid="{00000000-0005-0000-0000-000063010000}"/>
    <cellStyle name="Νομισματική μονάδα 2 5 2 3" xfId="304" xr:uid="{00000000-0005-0000-0000-000064010000}"/>
    <cellStyle name="Νομισματική μονάδα 2 5 2 4" xfId="370" xr:uid="{00000000-0005-0000-0000-000065010000}"/>
    <cellStyle name="Νομισματική μονάδα 2 5 2 5" xfId="172" xr:uid="{00000000-0005-0000-0000-000066010000}"/>
    <cellStyle name="Νομισματική μονάδα 2 5 3" xfId="237" xr:uid="{00000000-0005-0000-0000-000067010000}"/>
    <cellStyle name="Νομισματική μονάδα 2 5 4" xfId="303" xr:uid="{00000000-0005-0000-0000-000068010000}"/>
    <cellStyle name="Νομισματική μονάδα 2 5 5" xfId="369" xr:uid="{00000000-0005-0000-0000-000069010000}"/>
    <cellStyle name="Νομισματική μονάδα 2 5 6" xfId="171" xr:uid="{00000000-0005-0000-0000-00006A010000}"/>
    <cellStyle name="Νομισματική μονάδα 2 6" xfId="104" xr:uid="{00000000-0005-0000-0000-00006B010000}"/>
    <cellStyle name="Νομισματική μονάδα 2 6 2" xfId="239" xr:uid="{00000000-0005-0000-0000-00006C010000}"/>
    <cellStyle name="Νομισματική μονάδα 2 6 3" xfId="305" xr:uid="{00000000-0005-0000-0000-00006D010000}"/>
    <cellStyle name="Νομισματική μονάδα 2 6 4" xfId="371" xr:uid="{00000000-0005-0000-0000-00006E010000}"/>
    <cellStyle name="Νομισματική μονάδα 2 6 5" xfId="173" xr:uid="{00000000-0005-0000-0000-00006F010000}"/>
    <cellStyle name="Νομισματική μονάδα 2 7" xfId="228" xr:uid="{00000000-0005-0000-0000-000070010000}"/>
    <cellStyle name="Νομισματική μονάδα 2 8" xfId="294" xr:uid="{00000000-0005-0000-0000-000071010000}"/>
    <cellStyle name="Νομισματική μονάδα 2 9" xfId="360" xr:uid="{00000000-0005-0000-0000-000072010000}"/>
    <cellStyle name="Ποσοστό" xfId="1" builtinId="5"/>
    <cellStyle name="Ποσοστό 2" xfId="105" xr:uid="{00000000-0005-0000-0000-000074010000}"/>
    <cellStyle name="Ποσοστό 3" xfId="373" xr:uid="{00000000-0005-0000-0000-000075010000}"/>
    <cellStyle name="Ποσοστό 4" xfId="376" xr:uid="{00000000-0005-0000-0000-000076010000}"/>
    <cellStyle name="Υπερ-σύνδεση 2" xfId="106" xr:uid="{00000000-0005-0000-0000-000077010000}"/>
    <cellStyle name="Υπερ-σύνδεση 3" xfId="107" xr:uid="{00000000-0005-0000-0000-000078010000}"/>
  </cellStyles>
  <dxfs count="0"/>
  <tableStyles count="1" defaultTableStyle="TableStyleMedium2" defaultPivotStyle="PivotStyleLight16">
    <tableStyle name="MySqlDefault" pivot="0" table="0" count="0" xr9:uid="{00000000-0011-0000-FFFF-FFFF00000000}"/>
  </tableStyles>
  <colors>
    <mruColors>
      <color rgb="FFFFCCCC"/>
      <color rgb="FFFF99CC"/>
      <color rgb="FF270585"/>
      <color rgb="FF1100FF"/>
      <color rgb="FF2626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Γρηγόρης" id="{C5A62DB1-25F0-4FED-B9E0-324305D75786}">
    <nsvFilter filterId="{00000000-0001-0000-0000-000000000000}" ref="A6:L194" tableId="0"/>
  </namedSheetView>
  <namedSheetView name="Παύλος" id="{A48B876A-63FF-4A48-870B-0D544C4920E9}">
    <nsvFilter filterId="{00000000-0001-0000-0000-000000000000}" ref="A6:L194" tableId="0">
      <columnFilter colId="1">
        <filter colId="1">
          <x:filters>
            <x:filter val="1"/>
          </x:filters>
        </filter>
      </columnFilter>
      <sortRules>
        <sortRule colId="11">
          <sortCondition ref="L6:L194"/>
        </sortRule>
      </sortRules>
    </nsvFilter>
  </namedSheetView>
  <namedSheetView name="Προβολή1" id="{602422EF-59CB-4855-A76B-5EF5E347876B}">
    <nsvFilter filterId="{00000000-0001-0000-0000-000000000000}" ref="A6:L194" tableId="0"/>
  </namedSheetView>
  <namedSheetView name="Προβολή2" id="{2D3310AF-53CC-4696-A816-9368557344D4}"/>
  <namedSheetView name="Προβολή3" id="{2B3EC1DF-00F6-4BE1-955F-3716F64E2833}"/>
  <namedSheetView name="Προβολή4" id="{F314CBD9-00A5-47D8-B6A1-F6090A2D5544}"/>
  <namedSheetView name="Προβολή5" id="{39BF2E16-461D-4422-B9E5-B568F2A5F23B}"/>
  <namedSheetView name="Προβολή6" id="{1B287B7A-20C5-490E-844C-4508FCAB6279}"/>
  <namedSheetView name="Προβολή7" id="{BBBA4119-F874-4035-81B8-DE164F6BC283}"/>
  <namedSheetView name="Προβολή8" id="{68FD4EF6-B0F0-46D9-8735-D94BB47B5618}"/>
  <namedSheetView name="Προβολή9" id="{986908F9-C729-4E1D-9D84-08BC32EE0559}"/>
  <namedSheetView name="Προβολή10" id="{C917CF7D-C068-4386-A688-5691A98A2CD4}"/>
  <namedSheetView name="Φώφη" id="{E30BB6A0-FB68-4611-95C5-EC687ACDA1F9}">
    <nsvFilter filterId="{00000000-0001-0000-0000-000000000000}" ref="A6:L194" tableId="0"/>
  </namedSheetView>
</namedSheetViews>
</file>

<file path=xl/persons/person.xml><?xml version="1.0" encoding="utf-8"?>
<personList xmlns="http://schemas.microsoft.com/office/spreadsheetml/2018/threadedcomments" xmlns:x="http://schemas.openxmlformats.org/spreadsheetml/2006/main">
  <person displayName="ΒΕΛΟΥΔΟΣ ΜΑΝΘΟΣ" id="{8D5FD5B3-9105-47DB-A462-8E2EBF5399A1}" userId="S::mveloudos@mou.gr::205b0b4d-e642-401a-a6b6-be74ad4c78a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23" dT="2023-12-10T12:31:51.36" personId="{8D5FD5B3-9105-47DB-A462-8E2EBF5399A1}" id="{515FFA26-64ED-4150-8833-D2FE2097EF1F}">
    <text>Προσοχή! Έχει καταχωρηθεί ΔΚΔ !</text>
  </threadedComment>
</ThreadedComments>
</file>

<file path=xl/worksheets/_rels/sheet2.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microsoft.com/office/2019/04/relationships/namedSheetView" Target="../namedSheetViews/namedSheetView1.xml"/><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microsoft.com/office/2017/10/relationships/threadedComment" Target="../threadedComments/threadedComment1.xml"/><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comments" Target="../comments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vmlDrawing" Target="../drawings/vmlDrawing1.vml"/><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EBBD-61B6-4736-84AC-13DE4465C41E}">
  <sheetPr codeName="Φύλλο2"/>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
    <pageSetUpPr fitToPage="1"/>
  </sheetPr>
  <dimension ref="A1:L486993"/>
  <sheetViews>
    <sheetView tabSelected="1" zoomScale="95" zoomScaleNormal="95" zoomScaleSheetLayoutView="80" workbookViewId="0">
      <pane xSplit="3" ySplit="6" topLeftCell="D7" activePane="bottomRight" state="frozen"/>
      <selection pane="topRight" activeCell="I1" sqref="I1"/>
      <selection pane="bottomLeft" activeCell="A7" sqref="A7"/>
      <selection pane="bottomRight" activeCell="D7" sqref="D7"/>
    </sheetView>
  </sheetViews>
  <sheetFormatPr defaultColWidth="9.140625" defaultRowHeight="12.75" x14ac:dyDescent="0.2"/>
  <cols>
    <col min="1" max="1" width="4.85546875" style="69" customWidth="1"/>
    <col min="2" max="2" width="7.28515625" style="69" customWidth="1"/>
    <col min="3" max="3" width="50" style="69" customWidth="1"/>
    <col min="4" max="4" width="20.42578125" style="69" customWidth="1"/>
    <col min="5" max="5" width="14.7109375" style="70" customWidth="1"/>
    <col min="6" max="7" width="14.7109375" style="69" customWidth="1"/>
    <col min="8" max="8" width="14.7109375" style="21" customWidth="1"/>
    <col min="9" max="9" width="14.7109375" style="69" customWidth="1"/>
    <col min="10" max="10" width="14.7109375" style="21" customWidth="1"/>
    <col min="11" max="11" width="45.5703125" style="71" customWidth="1"/>
    <col min="12" max="12" width="15" style="69" customWidth="1"/>
    <col min="13" max="16384" width="9.140625" style="69"/>
  </cols>
  <sheetData>
    <row r="1" spans="1:12" s="25" customFormat="1" x14ac:dyDescent="0.2">
      <c r="A1" s="24" t="s">
        <v>0</v>
      </c>
      <c r="B1" s="1"/>
      <c r="C1" s="2"/>
      <c r="D1" s="4"/>
      <c r="E1" s="5"/>
      <c r="H1" s="6"/>
      <c r="I1" s="2"/>
      <c r="J1" s="6"/>
      <c r="K1" s="26" t="s">
        <v>1</v>
      </c>
      <c r="L1" s="27" t="s">
        <v>1</v>
      </c>
    </row>
    <row r="2" spans="1:12" s="25" customFormat="1" x14ac:dyDescent="0.2">
      <c r="A2" s="28" t="s">
        <v>2</v>
      </c>
      <c r="B2" s="1"/>
      <c r="C2" s="1"/>
      <c r="D2" s="4"/>
      <c r="E2" s="5"/>
      <c r="F2" s="29"/>
      <c r="G2" s="29"/>
      <c r="H2" s="30"/>
      <c r="I2" s="7"/>
      <c r="J2" s="8"/>
      <c r="K2" s="31"/>
      <c r="L2" s="32" t="s">
        <v>1</v>
      </c>
    </row>
    <row r="3" spans="1:12" s="25" customFormat="1" x14ac:dyDescent="0.2">
      <c r="A3" s="24"/>
      <c r="B3" s="1"/>
      <c r="C3" s="1"/>
      <c r="D3" s="4"/>
      <c r="E3" s="5"/>
      <c r="F3" s="29"/>
      <c r="H3" s="6"/>
      <c r="I3" s="7"/>
      <c r="J3" s="8"/>
      <c r="K3" s="3"/>
      <c r="L3" s="32"/>
    </row>
    <row r="4" spans="1:12" s="25" customFormat="1" x14ac:dyDescent="0.2">
      <c r="A4" s="33" t="s">
        <v>3</v>
      </c>
      <c r="B4" s="33"/>
      <c r="C4" s="33"/>
      <c r="D4" s="33"/>
      <c r="E4" s="34"/>
      <c r="F4" s="34"/>
      <c r="G4" s="34"/>
      <c r="H4" s="35"/>
      <c r="I4" s="34"/>
      <c r="J4" s="35"/>
      <c r="K4" s="36"/>
      <c r="L4" s="32"/>
    </row>
    <row r="5" spans="1:12" s="25" customFormat="1" ht="12.75" customHeight="1" x14ac:dyDescent="0.2">
      <c r="A5" s="37"/>
      <c r="B5" s="37"/>
      <c r="C5" s="38"/>
      <c r="E5" s="39"/>
      <c r="F5" s="39"/>
      <c r="G5" s="39"/>
      <c r="H5" s="9"/>
      <c r="I5" s="40"/>
      <c r="J5" s="9"/>
      <c r="K5" s="41"/>
      <c r="L5" s="42" t="s">
        <v>1</v>
      </c>
    </row>
    <row r="6" spans="1:12" s="25" customFormat="1" ht="25.5" x14ac:dyDescent="0.2">
      <c r="A6" s="43" t="s">
        <v>4</v>
      </c>
      <c r="B6" s="44" t="s">
        <v>5</v>
      </c>
      <c r="C6" s="45" t="s">
        <v>6</v>
      </c>
      <c r="D6" s="44" t="s">
        <v>7</v>
      </c>
      <c r="E6" s="46" t="s">
        <v>8</v>
      </c>
      <c r="F6" s="44" t="s">
        <v>9</v>
      </c>
      <c r="G6" s="47" t="s">
        <v>10</v>
      </c>
      <c r="H6" s="47" t="s">
        <v>11</v>
      </c>
      <c r="I6" s="46" t="s">
        <v>12</v>
      </c>
      <c r="J6" s="47" t="s">
        <v>13</v>
      </c>
      <c r="K6" s="44" t="s">
        <v>14</v>
      </c>
      <c r="L6" s="44" t="s">
        <v>15</v>
      </c>
    </row>
    <row r="7" spans="1:12" s="25" customFormat="1" ht="63.75" x14ac:dyDescent="0.2">
      <c r="A7" s="43">
        <v>1</v>
      </c>
      <c r="B7" s="11">
        <v>1</v>
      </c>
      <c r="C7" s="48" t="s">
        <v>16</v>
      </c>
      <c r="D7" s="11" t="s">
        <v>17</v>
      </c>
      <c r="E7" s="49">
        <v>297600</v>
      </c>
      <c r="F7" s="49">
        <v>297600</v>
      </c>
      <c r="G7" s="50">
        <f>148800+148800</f>
        <v>297600</v>
      </c>
      <c r="H7" s="50">
        <f>37200+37014+37076+37510+37200*4</f>
        <v>297600</v>
      </c>
      <c r="I7" s="49">
        <f>51925+37200*3+59365</f>
        <v>222890</v>
      </c>
      <c r="J7" s="51">
        <f>51925+37200*3+59365</f>
        <v>222890</v>
      </c>
      <c r="K7" s="10" t="s">
        <v>18</v>
      </c>
      <c r="L7" s="13">
        <v>45551</v>
      </c>
    </row>
    <row r="8" spans="1:12" s="25" customFormat="1" ht="121.5" customHeight="1" x14ac:dyDescent="0.2">
      <c r="A8" s="52">
        <v>2</v>
      </c>
      <c r="B8" s="11">
        <v>1</v>
      </c>
      <c r="C8" s="48" t="s">
        <v>19</v>
      </c>
      <c r="D8" s="11" t="s">
        <v>20</v>
      </c>
      <c r="E8" s="49">
        <v>233148.1</v>
      </c>
      <c r="F8" s="49">
        <v>233148.1</v>
      </c>
      <c r="G8" s="51">
        <f>97885.6+10000+37300+70962.5</f>
        <v>216148.1</v>
      </c>
      <c r="H8" s="51">
        <f>97885.6+10000+37300+70962.5</f>
        <v>216148.1</v>
      </c>
      <c r="I8" s="49">
        <f>13473.84+1209+4492.75+8688.92+83202.76+25858.9+70962.5</f>
        <v>207888.66999999998</v>
      </c>
      <c r="J8" s="51">
        <f>13473.84+1209+4492.75+8688.92+83202.76+25858.9+70962.5</f>
        <v>207888.66999999998</v>
      </c>
      <c r="K8" s="12" t="s">
        <v>21</v>
      </c>
      <c r="L8" s="13" t="s">
        <v>22</v>
      </c>
    </row>
    <row r="9" spans="1:12" s="25" customFormat="1" ht="89.25" x14ac:dyDescent="0.2">
      <c r="A9" s="52">
        <v>3</v>
      </c>
      <c r="B9" s="11">
        <v>1</v>
      </c>
      <c r="C9" s="48" t="s">
        <v>23</v>
      </c>
      <c r="D9" s="11" t="s">
        <v>24</v>
      </c>
      <c r="E9" s="49">
        <v>352355.52</v>
      </c>
      <c r="F9" s="49">
        <v>159000</v>
      </c>
      <c r="G9" s="51">
        <f>19000+320808.15+12547.37</f>
        <v>352355.52</v>
      </c>
      <c r="H9" s="51">
        <f>19000+140000</f>
        <v>159000</v>
      </c>
      <c r="I9" s="49">
        <f>418.24+2091.23+2091.23+2091.23+2091.23+3764.21+672.5+2918.36+2834.16+2876.26+2876.26+3646.56+3020.56+123720.69+16128.06+180522.26+437.13</f>
        <v>352200.17000000004</v>
      </c>
      <c r="J9" s="51">
        <f>418.24+2091.23+2091.23+2091.23+2091.23+3764.21+672.5+2918.36+2834.16+2876.26+2876.26+3646.56+3020.56+123720.69+16128.08-12547.37+151.25</f>
        <v>158844.68</v>
      </c>
      <c r="K9" s="10" t="s">
        <v>25</v>
      </c>
      <c r="L9" s="13" t="s">
        <v>26</v>
      </c>
    </row>
    <row r="10" spans="1:12" s="25" customFormat="1" ht="76.5" x14ac:dyDescent="0.2">
      <c r="A10" s="43">
        <v>4</v>
      </c>
      <c r="B10" s="11">
        <v>1</v>
      </c>
      <c r="C10" s="48" t="s">
        <v>27</v>
      </c>
      <c r="D10" s="11" t="s">
        <v>28</v>
      </c>
      <c r="E10" s="49">
        <v>201897.8</v>
      </c>
      <c r="F10" s="49">
        <v>201897.8</v>
      </c>
      <c r="G10" s="51">
        <f>122877.8+75020</f>
        <v>197897.8</v>
      </c>
      <c r="H10" s="51">
        <f>122877.8+75020</f>
        <v>197897.8</v>
      </c>
      <c r="I10" s="49">
        <f>75020+122877.8</f>
        <v>197897.8</v>
      </c>
      <c r="J10" s="51">
        <f>75020+122877.8</f>
        <v>197897.8</v>
      </c>
      <c r="K10" s="10" t="s">
        <v>29</v>
      </c>
      <c r="L10" s="13" t="s">
        <v>30</v>
      </c>
    </row>
    <row r="11" spans="1:12" s="25" customFormat="1" ht="76.5" x14ac:dyDescent="0.2">
      <c r="A11" s="52">
        <v>5</v>
      </c>
      <c r="B11" s="11">
        <v>1</v>
      </c>
      <c r="C11" s="48" t="s">
        <v>31</v>
      </c>
      <c r="D11" s="11" t="s">
        <v>32</v>
      </c>
      <c r="E11" s="49">
        <v>253396.85</v>
      </c>
      <c r="F11" s="49">
        <v>253396.85</v>
      </c>
      <c r="G11" s="51">
        <f>83945.25+159451.6+10000</f>
        <v>253396.85</v>
      </c>
      <c r="H11" s="51">
        <f>83945.25+159451.6+10000</f>
        <v>253396.85</v>
      </c>
      <c r="I11" s="49">
        <f>77640.89+5485.96+14904.18+1040.98+1573.53+1573.53+1573.53+1593.53+818.4+143506.44</f>
        <v>249710.96999999997</v>
      </c>
      <c r="J11" s="49">
        <f>77640.89+5485.96+14904.18+1040.98+1573.53+1573.53+1573.53+1593.53+818.4+143506.44</f>
        <v>249710.96999999997</v>
      </c>
      <c r="K11" s="12" t="s">
        <v>33</v>
      </c>
      <c r="L11" s="13" t="s">
        <v>34</v>
      </c>
    </row>
    <row r="12" spans="1:12" s="25" customFormat="1" ht="38.25" x14ac:dyDescent="0.2">
      <c r="A12" s="43">
        <v>6</v>
      </c>
      <c r="B12" s="11">
        <v>1</v>
      </c>
      <c r="C12" s="48" t="s">
        <v>35</v>
      </c>
      <c r="D12" s="11" t="s">
        <v>36</v>
      </c>
      <c r="E12" s="49">
        <v>229301.3</v>
      </c>
      <c r="F12" s="49">
        <v>229301.3</v>
      </c>
      <c r="G12" s="51">
        <f>198301.3+31000</f>
        <v>229301.3</v>
      </c>
      <c r="H12" s="51">
        <f>198301.3+31000</f>
        <v>229301.3</v>
      </c>
      <c r="I12" s="49">
        <f>198301.3+30998.39</f>
        <v>229299.69</v>
      </c>
      <c r="J12" s="51">
        <f>198301.3+30998.39</f>
        <v>229299.69</v>
      </c>
      <c r="K12" s="12" t="s">
        <v>37</v>
      </c>
      <c r="L12" s="13" t="s">
        <v>30</v>
      </c>
    </row>
    <row r="13" spans="1:12" s="25" customFormat="1" ht="38.25" x14ac:dyDescent="0.2">
      <c r="A13" s="52">
        <v>7</v>
      </c>
      <c r="B13" s="11">
        <v>1</v>
      </c>
      <c r="C13" s="48" t="s">
        <v>38</v>
      </c>
      <c r="D13" s="11" t="s">
        <v>39</v>
      </c>
      <c r="E13" s="49">
        <v>241686</v>
      </c>
      <c r="F13" s="49">
        <v>241686</v>
      </c>
      <c r="G13" s="51">
        <f>108686+133000</f>
        <v>241686</v>
      </c>
      <c r="H13" s="51">
        <f>108686+133000</f>
        <v>241686</v>
      </c>
      <c r="I13" s="49">
        <f>2372.76+3380.66+3380.66+2481.37+1702.08+3540.58+6528.65+1845.07+1865.07+1845.07+1845.07+31434+9359.52+1890.6+1890.6+1890.6+1890.6+77252+1700+1910.6+1890.6+693.23+11780+5704+35150.28+26164</f>
        <v>241387.67000000004</v>
      </c>
      <c r="J13" s="51">
        <f>2372.76+3380.66+3380.66+2481.37+1702.08+3540.58+6528.65+1845.07+1865.07+1845.07+1845.07+31434+9359.52+1890.6+1890.6+1890.6+1890.6+77252+1700+1910.6+1890.6+693.23+11780+5704+35150.28+26164</f>
        <v>241387.67000000004</v>
      </c>
      <c r="K13" s="12" t="s">
        <v>40</v>
      </c>
      <c r="L13" s="53" t="s">
        <v>41</v>
      </c>
    </row>
    <row r="14" spans="1:12" s="25" customFormat="1" ht="38.25" x14ac:dyDescent="0.2">
      <c r="A14" s="52">
        <v>8</v>
      </c>
      <c r="B14" s="11">
        <v>1</v>
      </c>
      <c r="C14" s="48" t="s">
        <v>42</v>
      </c>
      <c r="D14" s="11" t="s">
        <v>43</v>
      </c>
      <c r="E14" s="49">
        <v>280000</v>
      </c>
      <c r="F14" s="49">
        <v>280000</v>
      </c>
      <c r="G14" s="51">
        <v>280000</v>
      </c>
      <c r="H14" s="51">
        <v>280000</v>
      </c>
      <c r="I14" s="49">
        <f>42666.98+61950.86+13315.86+17254.04</f>
        <v>135187.74</v>
      </c>
      <c r="J14" s="49">
        <f>42666.98+61950.86+13315.86+17254.04</f>
        <v>135187.74</v>
      </c>
      <c r="K14" s="10" t="s">
        <v>44</v>
      </c>
      <c r="L14" s="13">
        <v>45664</v>
      </c>
    </row>
    <row r="15" spans="1:12" s="25" customFormat="1" ht="76.5" x14ac:dyDescent="0.2">
      <c r="A15" s="43">
        <v>9</v>
      </c>
      <c r="B15" s="11">
        <v>1</v>
      </c>
      <c r="C15" s="48" t="s">
        <v>45</v>
      </c>
      <c r="D15" s="11" t="s">
        <v>46</v>
      </c>
      <c r="E15" s="49">
        <v>200000</v>
      </c>
      <c r="F15" s="49">
        <v>200000</v>
      </c>
      <c r="G15" s="51">
        <v>0</v>
      </c>
      <c r="H15" s="51">
        <v>0</v>
      </c>
      <c r="I15" s="49">
        <v>0</v>
      </c>
      <c r="J15" s="51">
        <v>0</v>
      </c>
      <c r="K15" s="10" t="s">
        <v>47</v>
      </c>
      <c r="L15" s="13">
        <v>45664</v>
      </c>
    </row>
    <row r="16" spans="1:12" s="25" customFormat="1" ht="89.25" x14ac:dyDescent="0.2">
      <c r="A16" s="52">
        <v>10</v>
      </c>
      <c r="B16" s="11">
        <v>1</v>
      </c>
      <c r="C16" s="48" t="s">
        <v>48</v>
      </c>
      <c r="D16" s="11" t="s">
        <v>36</v>
      </c>
      <c r="E16" s="49">
        <v>300000</v>
      </c>
      <c r="F16" s="49">
        <v>300000</v>
      </c>
      <c r="G16" s="51">
        <v>0</v>
      </c>
      <c r="H16" s="51">
        <v>0</v>
      </c>
      <c r="I16" s="49">
        <v>0</v>
      </c>
      <c r="J16" s="51">
        <v>0</v>
      </c>
      <c r="K16" s="10" t="s">
        <v>49</v>
      </c>
      <c r="L16" s="13">
        <v>45664</v>
      </c>
    </row>
    <row r="17" spans="1:12" s="25" customFormat="1" ht="63.75" x14ac:dyDescent="0.2">
      <c r="A17" s="43">
        <v>11</v>
      </c>
      <c r="B17" s="11">
        <v>1</v>
      </c>
      <c r="C17" s="48" t="s">
        <v>50</v>
      </c>
      <c r="D17" s="11" t="s">
        <v>51</v>
      </c>
      <c r="E17" s="49">
        <v>200000</v>
      </c>
      <c r="F17" s="49">
        <v>200000</v>
      </c>
      <c r="G17" s="51">
        <v>0</v>
      </c>
      <c r="H17" s="51">
        <v>0</v>
      </c>
      <c r="I17" s="49">
        <v>0</v>
      </c>
      <c r="J17" s="51">
        <v>0</v>
      </c>
      <c r="K17" s="10" t="s">
        <v>52</v>
      </c>
      <c r="L17" s="13">
        <v>45664</v>
      </c>
    </row>
    <row r="18" spans="1:12" s="25" customFormat="1" ht="144" customHeight="1" x14ac:dyDescent="0.2">
      <c r="A18" s="43">
        <v>12</v>
      </c>
      <c r="B18" s="11">
        <v>1</v>
      </c>
      <c r="C18" s="48" t="s">
        <v>53</v>
      </c>
      <c r="D18" s="11" t="s">
        <v>54</v>
      </c>
      <c r="E18" s="49">
        <v>400000</v>
      </c>
      <c r="F18" s="49">
        <v>400000</v>
      </c>
      <c r="G18" s="51">
        <f>112628.87+179255</f>
        <v>291883.87</v>
      </c>
      <c r="H18" s="51">
        <f>112628.87+179255</f>
        <v>291883.87</v>
      </c>
      <c r="I18" s="49">
        <f>5467+3483.19+3483.19+3580.63+3623.05</f>
        <v>19637.060000000001</v>
      </c>
      <c r="J18" s="51">
        <f>5467+3483.19+3483.19+3580.63+3623.05</f>
        <v>19637.060000000001</v>
      </c>
      <c r="K18" s="10" t="s">
        <v>55</v>
      </c>
      <c r="L18" s="13" t="s">
        <v>56</v>
      </c>
    </row>
    <row r="19" spans="1:12" s="25" customFormat="1" ht="103.5" customHeight="1" x14ac:dyDescent="0.2">
      <c r="A19" s="52">
        <v>13</v>
      </c>
      <c r="B19" s="11">
        <v>1</v>
      </c>
      <c r="C19" s="48" t="s">
        <v>57</v>
      </c>
      <c r="D19" s="11" t="s">
        <v>58</v>
      </c>
      <c r="E19" s="49">
        <v>1000000</v>
      </c>
      <c r="F19" s="49">
        <v>1000000</v>
      </c>
      <c r="G19" s="51">
        <v>652800</v>
      </c>
      <c r="H19" s="51">
        <v>652800</v>
      </c>
      <c r="I19" s="49">
        <f>29360.6+3098.55+24366.77+1264.16+25144.38+50078.71+53831.32+26770.1</f>
        <v>213914.59000000003</v>
      </c>
      <c r="J19" s="54">
        <f>29360.6+3098.55+24366.77+1264.16+25144.38+50078.71+53831.32+26770.1</f>
        <v>213914.59000000003</v>
      </c>
      <c r="K19" s="10" t="s">
        <v>59</v>
      </c>
      <c r="L19" s="13">
        <v>45664</v>
      </c>
    </row>
    <row r="20" spans="1:12" s="25" customFormat="1" ht="25.5" x14ac:dyDescent="0.2">
      <c r="A20" s="52">
        <v>14</v>
      </c>
      <c r="B20" s="11">
        <v>1</v>
      </c>
      <c r="C20" s="48" t="s">
        <v>60</v>
      </c>
      <c r="D20" s="11" t="s">
        <v>61</v>
      </c>
      <c r="E20" s="49">
        <v>1000000</v>
      </c>
      <c r="F20" s="49">
        <v>1000000</v>
      </c>
      <c r="G20" s="51">
        <v>0</v>
      </c>
      <c r="H20" s="51">
        <v>0</v>
      </c>
      <c r="I20" s="49">
        <v>0</v>
      </c>
      <c r="J20" s="51">
        <v>0</v>
      </c>
      <c r="K20" s="10" t="s">
        <v>62</v>
      </c>
      <c r="L20" s="13">
        <v>45702</v>
      </c>
    </row>
    <row r="21" spans="1:12" s="25" customFormat="1" ht="76.5" x14ac:dyDescent="0.2">
      <c r="A21" s="43">
        <v>15</v>
      </c>
      <c r="B21" s="11">
        <v>1</v>
      </c>
      <c r="C21" s="48" t="s">
        <v>63</v>
      </c>
      <c r="D21" s="11" t="s">
        <v>64</v>
      </c>
      <c r="E21" s="49">
        <v>730000</v>
      </c>
      <c r="F21" s="49">
        <v>730000</v>
      </c>
      <c r="G21" s="51">
        <f>638600+52221.86</f>
        <v>690821.86</v>
      </c>
      <c r="H21" s="51">
        <f>638600+52221.86</f>
        <v>690821.86</v>
      </c>
      <c r="I21" s="49">
        <f>63860+319300+191580+52221.86+63860</f>
        <v>690821.86</v>
      </c>
      <c r="J21" s="51">
        <f>63860+319300+191580+52221.86+63860</f>
        <v>690821.86</v>
      </c>
      <c r="K21" s="12" t="s">
        <v>65</v>
      </c>
      <c r="L21" s="13">
        <v>45391</v>
      </c>
    </row>
    <row r="22" spans="1:12" s="25" customFormat="1" ht="178.5" x14ac:dyDescent="0.2">
      <c r="A22" s="52">
        <v>16</v>
      </c>
      <c r="B22" s="11">
        <v>1</v>
      </c>
      <c r="C22" s="48" t="s">
        <v>66</v>
      </c>
      <c r="D22" s="11" t="s">
        <v>67</v>
      </c>
      <c r="E22" s="49">
        <v>710102</v>
      </c>
      <c r="F22" s="49">
        <v>710102</v>
      </c>
      <c r="G22" s="51">
        <f>397482+77743.04+161820+20000+9256.96+27937.2</f>
        <v>694239.2</v>
      </c>
      <c r="H22" s="50">
        <f>397482+77743.04+161820+20000+9256.96+27937.2</f>
        <v>694239.2</v>
      </c>
      <c r="I22" s="49">
        <f>5000+77743.04+5000+397482</f>
        <v>485225.04</v>
      </c>
      <c r="J22" s="49">
        <f>5000+77743.04+5000+397482</f>
        <v>485225.04</v>
      </c>
      <c r="K22" s="12" t="s">
        <v>68</v>
      </c>
      <c r="L22" s="53" t="s">
        <v>69</v>
      </c>
    </row>
    <row r="23" spans="1:12" s="25" customFormat="1" ht="114.75" x14ac:dyDescent="0.2">
      <c r="A23" s="43">
        <v>17</v>
      </c>
      <c r="B23" s="11">
        <v>2</v>
      </c>
      <c r="C23" s="48" t="s">
        <v>70</v>
      </c>
      <c r="D23" s="11" t="s">
        <v>71</v>
      </c>
      <c r="E23" s="49">
        <v>830509.6</v>
      </c>
      <c r="F23" s="49">
        <v>830509.6</v>
      </c>
      <c r="G23" s="51">
        <f>20876.08+806533.52+1847.6</f>
        <v>829257.2</v>
      </c>
      <c r="H23" s="51">
        <f>20876.08+806533.52+1847.6</f>
        <v>829257.2</v>
      </c>
      <c r="I23" s="49">
        <f>(20853.4+22.68)+(91000+(33839.67+1009.46)+(27668.69+826.7)+(16401.64+488.35)+(42278.69+1297.94)+(9511.73+306.73)+(85869.91+2650.82)+(50534.26+1548.36)+(52433.88+1607.13)+(163257.03+4980.45)+(75746.38+2309.98)+(43264.3+1108.24)+(80635.16+2065.51))</f>
        <v>813517.09000000008</v>
      </c>
      <c r="J23" s="51">
        <f>(20853.4+22.68)+(91000+(33839.67+1009.46)+(27668.69+826.7)+(16401.64+488.35)+(42278.69+1297.94)+(9511.73+306.73)+(85869.91+2650.82)+(50534.26+1548.36)+(52433.88+1607.13)+(163257.03+4980.45)+(75746.38+2309.98)+(43264.3+1108.24)+(80635.16+2065.51))</f>
        <v>813517.09000000008</v>
      </c>
      <c r="K23" s="10" t="s">
        <v>72</v>
      </c>
      <c r="L23" s="53" t="s">
        <v>73</v>
      </c>
    </row>
    <row r="24" spans="1:12" s="25" customFormat="1" ht="51" x14ac:dyDescent="0.2">
      <c r="A24" s="52">
        <v>18</v>
      </c>
      <c r="B24" s="11">
        <v>2</v>
      </c>
      <c r="C24" s="48" t="s">
        <v>74</v>
      </c>
      <c r="D24" s="11" t="s">
        <v>75</v>
      </c>
      <c r="E24" s="49">
        <v>515665.52</v>
      </c>
      <c r="F24" s="49">
        <v>515665.52</v>
      </c>
      <c r="G24" s="55">
        <v>509465.52</v>
      </c>
      <c r="H24" s="55">
        <v>509465.52</v>
      </c>
      <c r="I24" s="49">
        <f>4429.4+254247.94</f>
        <v>258677.34</v>
      </c>
      <c r="J24" s="51">
        <f>4429.4+254247.94</f>
        <v>258677.34</v>
      </c>
      <c r="K24" s="12" t="s">
        <v>76</v>
      </c>
      <c r="L24" s="13" t="s">
        <v>77</v>
      </c>
    </row>
    <row r="25" spans="1:12" s="25" customFormat="1" ht="114.75" x14ac:dyDescent="0.2">
      <c r="A25" s="52">
        <v>19</v>
      </c>
      <c r="B25" s="11">
        <v>2</v>
      </c>
      <c r="C25" s="48" t="s">
        <v>78</v>
      </c>
      <c r="D25" s="11" t="s">
        <v>36</v>
      </c>
      <c r="E25" s="49">
        <v>3856770.86</v>
      </c>
      <c r="F25" s="49">
        <v>3856770.86</v>
      </c>
      <c r="G25" s="51">
        <f>73904+3719080.65+55786.21</f>
        <v>3848770.86</v>
      </c>
      <c r="H25" s="51">
        <f>73904+3719080.65+55786.21</f>
        <v>3848770.86</v>
      </c>
      <c r="I25" s="49">
        <f>73904+23140.73+238399.29+66459.2+11157.24+130963.15+34440.02+5578.62+5578.62+27342+114469.34</f>
        <v>731432.21</v>
      </c>
      <c r="J25" s="51">
        <f>73904+23140.73+238399.29+66459.2+11157.24+130963.15+34440.02+5578.62+5578.62+27342+114469.34</f>
        <v>731432.21</v>
      </c>
      <c r="K25" s="12" t="s">
        <v>79</v>
      </c>
      <c r="L25" s="13" t="s">
        <v>80</v>
      </c>
    </row>
    <row r="26" spans="1:12" s="25" customFormat="1" ht="89.25" x14ac:dyDescent="0.2">
      <c r="A26" s="43">
        <v>20</v>
      </c>
      <c r="B26" s="11">
        <v>2</v>
      </c>
      <c r="C26" s="48" t="s">
        <v>81</v>
      </c>
      <c r="D26" s="11" t="s">
        <v>82</v>
      </c>
      <c r="E26" s="49">
        <v>1389703.91</v>
      </c>
      <c r="F26" s="49">
        <v>1200439.24</v>
      </c>
      <c r="G26" s="51">
        <f>512618.84+872085.07</f>
        <v>1384703.91</v>
      </c>
      <c r="H26" s="51">
        <f>433079.98+762359.26</f>
        <v>1195439.24</v>
      </c>
      <c r="I26" s="49">
        <f>48000+51217.84+236247.15+77396.02+6000.89+31936.48+212115.14+43796.38+7756.08+123064.13+69427.31+187.65+46061.14+16971.57+217398.7+5390.05+7631.05</f>
        <v>1200597.58</v>
      </c>
      <c r="J26" s="51">
        <f>41171.81+236247.15+77396.02+31936.48+212115.14+43796.38+123064.13+69427.31+217398.7+5390.05</f>
        <v>1057943.17</v>
      </c>
      <c r="K26" s="12" t="s">
        <v>83</v>
      </c>
      <c r="L26" s="13" t="s">
        <v>84</v>
      </c>
    </row>
    <row r="27" spans="1:12" s="25" customFormat="1" ht="102" x14ac:dyDescent="0.2">
      <c r="A27" s="52">
        <v>21</v>
      </c>
      <c r="B27" s="11">
        <v>2</v>
      </c>
      <c r="C27" s="56" t="s">
        <v>85</v>
      </c>
      <c r="D27" s="11" t="s">
        <v>46</v>
      </c>
      <c r="E27" s="49">
        <v>790316.03</v>
      </c>
      <c r="F27" s="49">
        <v>790316.03</v>
      </c>
      <c r="G27" s="51">
        <f>754497.41+7333.84+8331.77</f>
        <v>770163.02</v>
      </c>
      <c r="H27" s="51">
        <f>754497.41+7333.84+8331.77</f>
        <v>770163.02</v>
      </c>
      <c r="I27" s="49">
        <f>(370822+(27389.55+712.97)+(67336.96+1747.17)+(157527.81+4076.74)+(60222.77-0.5+1601.5)+(52637.05+1365.16)+(8292.69+214.75))+(6855.25+478.59)+(8331.77)</f>
        <v>769612.22999999986</v>
      </c>
      <c r="J27" s="51">
        <f>(173168.19+197653.81+(27389.55+712.97)+(67336.96+1747.17)+(157527.81+4076.74)+(60222.77-0.5+1601.5)+(52637.05+1365.16)+(8292.69+214.75))+(6855.25+478.59)+(8331.77)</f>
        <v>769612.22999999986</v>
      </c>
      <c r="K27" s="10" t="s">
        <v>552</v>
      </c>
      <c r="L27" s="13" t="s">
        <v>86</v>
      </c>
    </row>
    <row r="28" spans="1:12" s="25" customFormat="1" ht="51" x14ac:dyDescent="0.2">
      <c r="A28" s="43">
        <v>22</v>
      </c>
      <c r="B28" s="11">
        <v>2</v>
      </c>
      <c r="C28" s="48" t="s">
        <v>87</v>
      </c>
      <c r="D28" s="11" t="s">
        <v>88</v>
      </c>
      <c r="E28" s="49">
        <v>432328.62</v>
      </c>
      <c r="F28" s="49">
        <v>432328.62</v>
      </c>
      <c r="G28" s="51">
        <v>429848.62</v>
      </c>
      <c r="H28" s="51">
        <v>429848.62</v>
      </c>
      <c r="I28" s="49">
        <f>49356.49</f>
        <v>49356.49</v>
      </c>
      <c r="J28" s="49">
        <f>49356.49</f>
        <v>49356.49</v>
      </c>
      <c r="K28" s="12" t="s">
        <v>89</v>
      </c>
      <c r="L28" s="13" t="s">
        <v>90</v>
      </c>
    </row>
    <row r="29" spans="1:12" s="25" customFormat="1" ht="127.5" x14ac:dyDescent="0.2">
      <c r="A29" s="43">
        <v>23</v>
      </c>
      <c r="B29" s="11">
        <v>2</v>
      </c>
      <c r="C29" s="48" t="s">
        <v>91</v>
      </c>
      <c r="D29" s="11" t="s">
        <v>92</v>
      </c>
      <c r="E29" s="49">
        <v>694000</v>
      </c>
      <c r="F29" s="49">
        <v>694000</v>
      </c>
      <c r="G29" s="51">
        <f>663665.37+9157.4</f>
        <v>672822.77</v>
      </c>
      <c r="H29" s="51">
        <f>663665.37+9157.4</f>
        <v>672822.77</v>
      </c>
      <c r="I29" s="49">
        <f>((209529.01+5194.93)+(239554.48+5939.37)+203447.58)</f>
        <v>663665.37</v>
      </c>
      <c r="J29" s="51">
        <f>((209529.01+5194.93)+(239554.48+5939.37)+203447.58)</f>
        <v>663665.37</v>
      </c>
      <c r="K29" s="14" t="s">
        <v>553</v>
      </c>
      <c r="L29" s="13" t="s">
        <v>93</v>
      </c>
    </row>
    <row r="30" spans="1:12" s="25" customFormat="1" ht="89.25" x14ac:dyDescent="0.2">
      <c r="A30" s="52">
        <v>24</v>
      </c>
      <c r="B30" s="11">
        <v>2</v>
      </c>
      <c r="C30" s="48" t="s">
        <v>94</v>
      </c>
      <c r="D30" s="11" t="s">
        <v>92</v>
      </c>
      <c r="E30" s="49">
        <v>733521.32</v>
      </c>
      <c r="F30" s="49">
        <v>733521.32</v>
      </c>
      <c r="G30" s="51">
        <f>673921.32+9424+36456</f>
        <v>719801.32</v>
      </c>
      <c r="H30" s="51">
        <f>673921.32+9424+36456</f>
        <v>719801.32</v>
      </c>
      <c r="I30" s="49">
        <f>(96847.43)+(36456)</f>
        <v>133303.43</v>
      </c>
      <c r="J30" s="51">
        <f>(96847.43)+(36456)</f>
        <v>133303.43</v>
      </c>
      <c r="K30" s="10" t="s">
        <v>554</v>
      </c>
      <c r="L30" s="13" t="s">
        <v>95</v>
      </c>
    </row>
    <row r="31" spans="1:12" s="25" customFormat="1" ht="89.25" x14ac:dyDescent="0.2">
      <c r="A31" s="52">
        <v>25</v>
      </c>
      <c r="B31" s="11">
        <v>2</v>
      </c>
      <c r="C31" s="48" t="s">
        <v>96</v>
      </c>
      <c r="D31" s="11" t="s">
        <v>92</v>
      </c>
      <c r="E31" s="57">
        <v>643362.05000000005</v>
      </c>
      <c r="F31" s="57">
        <v>643362.05000000005</v>
      </c>
      <c r="G31" s="51">
        <f>584010.05+9176+36456</f>
        <v>629642.05000000005</v>
      </c>
      <c r="H31" s="51">
        <f>584010.05+9176+36456</f>
        <v>629642.05000000005</v>
      </c>
      <c r="I31" s="49">
        <f>(82628.32)+(36456)</f>
        <v>119084.32</v>
      </c>
      <c r="J31" s="51">
        <f>(82628.32)+(36456)</f>
        <v>119084.32</v>
      </c>
      <c r="K31" s="10" t="s">
        <v>555</v>
      </c>
      <c r="L31" s="13" t="s">
        <v>97</v>
      </c>
    </row>
    <row r="32" spans="1:12" s="25" customFormat="1" ht="25.5" x14ac:dyDescent="0.2">
      <c r="A32" s="43">
        <v>26</v>
      </c>
      <c r="B32" s="11">
        <v>2</v>
      </c>
      <c r="C32" s="48" t="s">
        <v>98</v>
      </c>
      <c r="D32" s="11" t="s">
        <v>92</v>
      </c>
      <c r="E32" s="57">
        <v>1658987.56</v>
      </c>
      <c r="F32" s="57">
        <v>1324920</v>
      </c>
      <c r="G32" s="51">
        <v>0</v>
      </c>
      <c r="H32" s="51">
        <v>0</v>
      </c>
      <c r="I32" s="49">
        <v>0</v>
      </c>
      <c r="J32" s="51">
        <v>0</v>
      </c>
      <c r="K32" s="10" t="s">
        <v>99</v>
      </c>
      <c r="L32" s="13" t="s">
        <v>100</v>
      </c>
    </row>
    <row r="33" spans="1:12" s="25" customFormat="1" ht="140.25" x14ac:dyDescent="0.2">
      <c r="A33" s="52">
        <v>27</v>
      </c>
      <c r="B33" s="11">
        <v>2</v>
      </c>
      <c r="C33" s="48" t="s">
        <v>101</v>
      </c>
      <c r="D33" s="11" t="s">
        <v>102</v>
      </c>
      <c r="E33" s="57">
        <v>1158000</v>
      </c>
      <c r="F33" s="57">
        <v>1134000</v>
      </c>
      <c r="G33" s="51">
        <v>29915</v>
      </c>
      <c r="H33" s="51">
        <v>29915</v>
      </c>
      <c r="I33" s="49">
        <v>0</v>
      </c>
      <c r="J33" s="51">
        <v>0</v>
      </c>
      <c r="K33" s="10" t="s">
        <v>103</v>
      </c>
      <c r="L33" s="13">
        <v>45936</v>
      </c>
    </row>
    <row r="34" spans="1:12" s="25" customFormat="1" ht="76.5" x14ac:dyDescent="0.2">
      <c r="A34" s="43">
        <v>28</v>
      </c>
      <c r="B34" s="11">
        <v>2</v>
      </c>
      <c r="C34" s="48" t="s">
        <v>104</v>
      </c>
      <c r="D34" s="11" t="s">
        <v>105</v>
      </c>
      <c r="E34" s="57">
        <v>2293903.21</v>
      </c>
      <c r="F34" s="57">
        <v>1503903.21</v>
      </c>
      <c r="G34" s="51">
        <v>0</v>
      </c>
      <c r="H34" s="51">
        <v>0</v>
      </c>
      <c r="I34" s="49">
        <v>0</v>
      </c>
      <c r="J34" s="51">
        <v>0</v>
      </c>
      <c r="K34" s="10" t="s">
        <v>106</v>
      </c>
      <c r="L34" s="13">
        <v>45667</v>
      </c>
    </row>
    <row r="35" spans="1:12" s="25" customFormat="1" ht="76.5" x14ac:dyDescent="0.2">
      <c r="A35" s="52">
        <v>29</v>
      </c>
      <c r="B35" s="11">
        <v>2</v>
      </c>
      <c r="C35" s="48" t="s">
        <v>107</v>
      </c>
      <c r="D35" s="11" t="s">
        <v>108</v>
      </c>
      <c r="E35" s="57">
        <v>2378000</v>
      </c>
      <c r="F35" s="57">
        <v>2328000</v>
      </c>
      <c r="G35" s="51">
        <v>0</v>
      </c>
      <c r="H35" s="51">
        <v>0</v>
      </c>
      <c r="I35" s="49">
        <v>0</v>
      </c>
      <c r="J35" s="51">
        <v>0</v>
      </c>
      <c r="K35" s="10" t="s">
        <v>109</v>
      </c>
      <c r="L35" s="13">
        <v>45931</v>
      </c>
    </row>
    <row r="36" spans="1:12" s="25" customFormat="1" ht="191.25" x14ac:dyDescent="0.2">
      <c r="A36" s="52">
        <v>30</v>
      </c>
      <c r="B36" s="11">
        <v>2</v>
      </c>
      <c r="C36" s="48" t="s">
        <v>110</v>
      </c>
      <c r="D36" s="11" t="s">
        <v>71</v>
      </c>
      <c r="E36" s="57">
        <v>540920</v>
      </c>
      <c r="F36" s="57">
        <v>540920</v>
      </c>
      <c r="G36" s="51">
        <v>0</v>
      </c>
      <c r="H36" s="51">
        <v>0</v>
      </c>
      <c r="I36" s="49">
        <v>0</v>
      </c>
      <c r="J36" s="51">
        <v>0</v>
      </c>
      <c r="K36" s="10" t="s">
        <v>111</v>
      </c>
      <c r="L36" s="13">
        <v>45936</v>
      </c>
    </row>
    <row r="37" spans="1:12" s="25" customFormat="1" ht="89.25" x14ac:dyDescent="0.2">
      <c r="A37" s="43">
        <v>31</v>
      </c>
      <c r="B37" s="11">
        <v>2</v>
      </c>
      <c r="C37" s="48" t="s">
        <v>112</v>
      </c>
      <c r="D37" s="11" t="s">
        <v>92</v>
      </c>
      <c r="E37" s="57">
        <v>915570</v>
      </c>
      <c r="F37" s="57">
        <v>915570</v>
      </c>
      <c r="G37" s="51">
        <v>36369.83</v>
      </c>
      <c r="H37" s="51">
        <v>36369.83</v>
      </c>
      <c r="I37" s="49">
        <v>0</v>
      </c>
      <c r="J37" s="51">
        <v>0</v>
      </c>
      <c r="K37" s="10" t="s">
        <v>556</v>
      </c>
      <c r="L37" s="13">
        <v>45937</v>
      </c>
    </row>
    <row r="38" spans="1:12" s="25" customFormat="1" ht="89.25" x14ac:dyDescent="0.2">
      <c r="A38" s="52">
        <v>32</v>
      </c>
      <c r="B38" s="11">
        <v>2</v>
      </c>
      <c r="C38" s="48" t="s">
        <v>113</v>
      </c>
      <c r="D38" s="11" t="s">
        <v>114</v>
      </c>
      <c r="E38" s="57">
        <v>1845000</v>
      </c>
      <c r="F38" s="57">
        <v>1815000</v>
      </c>
      <c r="G38" s="51">
        <v>0</v>
      </c>
      <c r="H38" s="51">
        <v>0</v>
      </c>
      <c r="I38" s="49">
        <v>0</v>
      </c>
      <c r="J38" s="51">
        <v>0</v>
      </c>
      <c r="K38" s="10" t="s">
        <v>115</v>
      </c>
      <c r="L38" s="13">
        <v>45932</v>
      </c>
    </row>
    <row r="39" spans="1:12" s="25" customFormat="1" ht="51" x14ac:dyDescent="0.2">
      <c r="A39" s="43">
        <v>33</v>
      </c>
      <c r="B39" s="11">
        <v>2</v>
      </c>
      <c r="C39" s="48" t="s">
        <v>116</v>
      </c>
      <c r="D39" s="11" t="s">
        <v>117</v>
      </c>
      <c r="E39" s="57">
        <v>720440</v>
      </c>
      <c r="F39" s="57">
        <v>683240</v>
      </c>
      <c r="G39" s="51">
        <f>62000+37200</f>
        <v>99200</v>
      </c>
      <c r="H39" s="51">
        <f>62000</f>
        <v>62000</v>
      </c>
      <c r="I39" s="49">
        <v>0</v>
      </c>
      <c r="J39" s="51">
        <v>0</v>
      </c>
      <c r="K39" s="10" t="s">
        <v>118</v>
      </c>
      <c r="L39" s="13" t="s">
        <v>119</v>
      </c>
    </row>
    <row r="40" spans="1:12" s="25" customFormat="1" ht="89.25" x14ac:dyDescent="0.2">
      <c r="A40" s="43">
        <v>34</v>
      </c>
      <c r="B40" s="11">
        <v>2</v>
      </c>
      <c r="C40" s="48" t="s">
        <v>120</v>
      </c>
      <c r="D40" s="11" t="s">
        <v>121</v>
      </c>
      <c r="E40" s="57">
        <v>540000</v>
      </c>
      <c r="F40" s="57">
        <v>540000</v>
      </c>
      <c r="G40" s="51">
        <v>0</v>
      </c>
      <c r="H40" s="51">
        <v>0</v>
      </c>
      <c r="I40" s="49">
        <v>0</v>
      </c>
      <c r="J40" s="51">
        <v>0</v>
      </c>
      <c r="K40" s="10" t="s">
        <v>122</v>
      </c>
      <c r="L40" s="13">
        <v>45932</v>
      </c>
    </row>
    <row r="41" spans="1:12" s="25" customFormat="1" ht="51" x14ac:dyDescent="0.2">
      <c r="A41" s="52">
        <v>35</v>
      </c>
      <c r="B41" s="11">
        <v>2</v>
      </c>
      <c r="C41" s="48" t="s">
        <v>123</v>
      </c>
      <c r="D41" s="11" t="s">
        <v>121</v>
      </c>
      <c r="E41" s="57">
        <v>5160000</v>
      </c>
      <c r="F41" s="57">
        <v>5160000</v>
      </c>
      <c r="G41" s="51">
        <v>0</v>
      </c>
      <c r="H41" s="51">
        <v>0</v>
      </c>
      <c r="I41" s="49">
        <v>0</v>
      </c>
      <c r="J41" s="51">
        <v>0</v>
      </c>
      <c r="K41" s="12" t="s">
        <v>124</v>
      </c>
      <c r="L41" s="13" t="s">
        <v>125</v>
      </c>
    </row>
    <row r="42" spans="1:12" s="25" customFormat="1" ht="38.25" x14ac:dyDescent="0.2">
      <c r="A42" s="52">
        <v>36</v>
      </c>
      <c r="B42" s="11">
        <v>2</v>
      </c>
      <c r="C42" s="48" t="s">
        <v>126</v>
      </c>
      <c r="D42" s="11" t="s">
        <v>121</v>
      </c>
      <c r="E42" s="57">
        <v>777500</v>
      </c>
      <c r="F42" s="57">
        <v>777500</v>
      </c>
      <c r="G42" s="51">
        <v>0</v>
      </c>
      <c r="H42" s="51">
        <v>0</v>
      </c>
      <c r="I42" s="49">
        <v>0</v>
      </c>
      <c r="J42" s="51">
        <v>0</v>
      </c>
      <c r="K42" s="12" t="s">
        <v>127</v>
      </c>
      <c r="L42" s="13" t="s">
        <v>125</v>
      </c>
    </row>
    <row r="43" spans="1:12" s="25" customFormat="1" ht="38.25" x14ac:dyDescent="0.2">
      <c r="A43" s="43">
        <v>37</v>
      </c>
      <c r="B43" s="11">
        <v>2</v>
      </c>
      <c r="C43" s="48" t="s">
        <v>128</v>
      </c>
      <c r="D43" s="11" t="s">
        <v>129</v>
      </c>
      <c r="E43" s="49">
        <v>705583.28</v>
      </c>
      <c r="F43" s="49">
        <v>705583.28</v>
      </c>
      <c r="G43" s="51">
        <v>705583.28</v>
      </c>
      <c r="H43" s="51">
        <v>705583.28</v>
      </c>
      <c r="I43" s="49">
        <f>36554.12+1006.33+110767.31+331669.83+11656.86+109242.77+131.02+392.3+2874.81+98690.8+2597.13</f>
        <v>705583.28000000014</v>
      </c>
      <c r="J43" s="51">
        <f>36554.12+1006.33+110767.31+331669.83+11656.86+109242.77+131.02+392.3+2874.81+98690.8+2597.13</f>
        <v>705583.28000000014</v>
      </c>
      <c r="K43" s="12" t="s">
        <v>130</v>
      </c>
      <c r="L43" s="13" t="s">
        <v>131</v>
      </c>
    </row>
    <row r="44" spans="1:12" s="25" customFormat="1" ht="51" x14ac:dyDescent="0.2">
      <c r="A44" s="52">
        <v>38</v>
      </c>
      <c r="B44" s="11">
        <v>2</v>
      </c>
      <c r="C44" s="48" t="s">
        <v>132</v>
      </c>
      <c r="D44" s="11" t="s">
        <v>121</v>
      </c>
      <c r="E44" s="49">
        <v>761354</v>
      </c>
      <c r="F44" s="49">
        <v>761354</v>
      </c>
      <c r="G44" s="51">
        <v>41354</v>
      </c>
      <c r="H44" s="51">
        <v>41354</v>
      </c>
      <c r="I44" s="49">
        <f>20000+1169.28</f>
        <v>21169.279999999999</v>
      </c>
      <c r="J44" s="51">
        <f>20000+1169.28</f>
        <v>21169.279999999999</v>
      </c>
      <c r="K44" s="12" t="s">
        <v>133</v>
      </c>
      <c r="L44" s="13" t="s">
        <v>134</v>
      </c>
    </row>
    <row r="45" spans="1:12" s="25" customFormat="1" ht="63.75" x14ac:dyDescent="0.2">
      <c r="A45" s="43">
        <v>39</v>
      </c>
      <c r="B45" s="11">
        <v>2</v>
      </c>
      <c r="C45" s="48" t="s">
        <v>135</v>
      </c>
      <c r="D45" s="11" t="s">
        <v>136</v>
      </c>
      <c r="E45" s="49">
        <v>4450000</v>
      </c>
      <c r="F45" s="49">
        <v>4450000</v>
      </c>
      <c r="G45" s="51">
        <f>76837.67</f>
        <v>76837.67</v>
      </c>
      <c r="H45" s="51">
        <f>76837.67</f>
        <v>76837.67</v>
      </c>
      <c r="I45" s="49">
        <f>21551.8+29025.18+31.56+11152.92</f>
        <v>61761.459999999992</v>
      </c>
      <c r="J45" s="51">
        <f>21551.8+29025.18+31.56+11152.92</f>
        <v>61761.459999999992</v>
      </c>
      <c r="K45" s="12" t="s">
        <v>137</v>
      </c>
      <c r="L45" s="13">
        <v>45078</v>
      </c>
    </row>
    <row r="46" spans="1:12" s="25" customFormat="1" ht="102" x14ac:dyDescent="0.2">
      <c r="A46" s="52">
        <v>40</v>
      </c>
      <c r="B46" s="11">
        <v>2</v>
      </c>
      <c r="C46" s="48" t="s">
        <v>138</v>
      </c>
      <c r="D46" s="11" t="s">
        <v>121</v>
      </c>
      <c r="E46" s="49">
        <v>5295000</v>
      </c>
      <c r="F46" s="49">
        <v>5295000</v>
      </c>
      <c r="G46" s="51">
        <f>4964207.78</f>
        <v>4964207.78</v>
      </c>
      <c r="H46" s="51">
        <f>4964207.78</f>
        <v>4964207.78</v>
      </c>
      <c r="I46" s="49">
        <f>(181132.95+5602.05+265028+116252.24+246304.99+87423.14+272856.2+81087.21+81506.58)</f>
        <v>1337193.3600000001</v>
      </c>
      <c r="J46" s="51">
        <f>(181132.95+5602.05+265028+116252.24+246304.99+87423.14+272856.2+81087.21+81506.58)</f>
        <v>1337193.3600000001</v>
      </c>
      <c r="K46" s="10" t="s">
        <v>557</v>
      </c>
      <c r="L46" s="13" t="s">
        <v>139</v>
      </c>
    </row>
    <row r="47" spans="1:12" s="25" customFormat="1" ht="216.75" x14ac:dyDescent="0.2">
      <c r="A47" s="52">
        <v>41</v>
      </c>
      <c r="B47" s="11">
        <v>2</v>
      </c>
      <c r="C47" s="48" t="s">
        <v>140</v>
      </c>
      <c r="D47" s="11" t="s">
        <v>121</v>
      </c>
      <c r="E47" s="49">
        <v>7014200</v>
      </c>
      <c r="F47" s="49">
        <v>7014200</v>
      </c>
      <c r="G47" s="51">
        <f>(4857183.5-4798214.15)</f>
        <v>58969.349999999627</v>
      </c>
      <c r="H47" s="51">
        <f>(4857183.5-4798214.15)</f>
        <v>58969.349999999627</v>
      </c>
      <c r="I47" s="49">
        <f>(24939.81+771.33)</f>
        <v>25711.140000000003</v>
      </c>
      <c r="J47" s="51">
        <f>(24939.81+771.33)</f>
        <v>25711.140000000003</v>
      </c>
      <c r="K47" s="10" t="s">
        <v>558</v>
      </c>
      <c r="L47" s="13" t="s">
        <v>141</v>
      </c>
    </row>
    <row r="48" spans="1:12" s="25" customFormat="1" ht="204" x14ac:dyDescent="0.2">
      <c r="A48" s="43">
        <v>42</v>
      </c>
      <c r="B48" s="11">
        <v>2</v>
      </c>
      <c r="C48" s="48" t="s">
        <v>142</v>
      </c>
      <c r="D48" s="11" t="s">
        <v>121</v>
      </c>
      <c r="E48" s="49">
        <v>4154046.58</v>
      </c>
      <c r="F48" s="49">
        <v>4154046.58</v>
      </c>
      <c r="G48" s="51">
        <f>2178709.7+1875336.88+42503.22</f>
        <v>4096549.8000000003</v>
      </c>
      <c r="H48" s="51">
        <f>2178709.7+1875336.88+42503.22</f>
        <v>4096549.8000000003</v>
      </c>
      <c r="I48" s="49">
        <f>(92431.45+35590.83+1206.37)+(108675.35+183941.6+6082.57+27683.04+30459.42+47821.38+44322.38+29844.96+(48478.89+1597.75)+131057.38+58516.79+46581.49+579894.95)+(42503.22)</f>
        <v>1516689.8199999998</v>
      </c>
      <c r="J48" s="51">
        <f>(92431.45+35590.83+1206.37)+(108675.35+183941.6+6082.57+27683.04+30459.42+47821.38+44322.38+29844.96+(48478.89+1597.75)+131057.38+58516.79+46581.49+579894.95)+(42503.22)</f>
        <v>1516689.8199999998</v>
      </c>
      <c r="K48" s="10" t="s">
        <v>559</v>
      </c>
      <c r="L48" s="13" t="s">
        <v>143</v>
      </c>
    </row>
    <row r="49" spans="1:12" s="25" customFormat="1" ht="191.25" x14ac:dyDescent="0.2">
      <c r="A49" s="52">
        <v>43</v>
      </c>
      <c r="B49" s="11">
        <v>2</v>
      </c>
      <c r="C49" s="48" t="s">
        <v>144</v>
      </c>
      <c r="D49" s="11" t="s">
        <v>145</v>
      </c>
      <c r="E49" s="49">
        <v>2063282.84</v>
      </c>
      <c r="F49" s="49">
        <v>1601082.84</v>
      </c>
      <c r="G49" s="51">
        <f>198468.18+58782.84+(586251.7-486251.7)</f>
        <v>357251.0199999999</v>
      </c>
      <c r="H49" s="51">
        <f>156860.45+58782.84+(586251.7-486251.7)</f>
        <v>315643.28999999992</v>
      </c>
      <c r="I49" s="49">
        <f>(183686.13+14782.05)+(58782.84)+(11312.5+4139.96+11312.5+550+1278+9875+3248.03+3248.03+1416.12+58+804.46+375.63+4640+5060+1022.73)</f>
        <v>315591.98</v>
      </c>
      <c r="J49" s="51">
        <f>(147088.48+9771.97)+(58782.84)+(11312.5+4139.96+11312.5+550+1278+9875+3248.03+3248.03+1416.12+58+804.46+375.63+4640+5060+1022.73)</f>
        <v>273984.25</v>
      </c>
      <c r="K49" s="10" t="s">
        <v>560</v>
      </c>
      <c r="L49" s="13" t="s">
        <v>146</v>
      </c>
    </row>
    <row r="50" spans="1:12" s="25" customFormat="1" ht="153" x14ac:dyDescent="0.2">
      <c r="A50" s="43">
        <v>44</v>
      </c>
      <c r="B50" s="11">
        <v>2</v>
      </c>
      <c r="C50" s="48" t="s">
        <v>147</v>
      </c>
      <c r="D50" s="11" t="s">
        <v>121</v>
      </c>
      <c r="E50" s="49">
        <v>2379761.0699999998</v>
      </c>
      <c r="F50" s="49">
        <v>2379761.0699999998</v>
      </c>
      <c r="G50" s="51">
        <f>1507574.68+107213.39+14973</f>
        <v>1629761.0699999998</v>
      </c>
      <c r="H50" s="51">
        <f>(1802741.34-295166.66)+107213.39+14973</f>
        <v>1629761.07</v>
      </c>
      <c r="I50" s="49">
        <f>(52294.51+43726.73+42643.35+60639.85+(74716.4+2527.24)+150592.14+115793.61+194951.92+80747.91+61434.24+111491.31)+(107213.39)+(13020)</f>
        <v>1111792.6000000001</v>
      </c>
      <c r="J50" s="51">
        <f>(52294.51+43726.73+42643.35+60639.85+(74716.4+2527.24)+150592.14+115793.61+194951.92+80747.91+61434.24+111491.31)+(107213.39)+(13020)</f>
        <v>1111792.6000000001</v>
      </c>
      <c r="K50" s="17" t="s">
        <v>561</v>
      </c>
      <c r="L50" s="13" t="s">
        <v>148</v>
      </c>
    </row>
    <row r="51" spans="1:12" s="25" customFormat="1" ht="51" x14ac:dyDescent="0.2">
      <c r="A51" s="43">
        <v>45</v>
      </c>
      <c r="B51" s="11">
        <v>2</v>
      </c>
      <c r="C51" s="48" t="s">
        <v>149</v>
      </c>
      <c r="D51" s="11" t="s">
        <v>121</v>
      </c>
      <c r="E51" s="49">
        <v>543611.56999999995</v>
      </c>
      <c r="F51" s="49">
        <v>543611.56999999995</v>
      </c>
      <c r="G51" s="51">
        <f>511151.62</f>
        <v>511151.62</v>
      </c>
      <c r="H51" s="51">
        <f>511151.62</f>
        <v>511151.62</v>
      </c>
      <c r="I51" s="49">
        <f>24546.81+188686.37+(157326.85+49308.98)+91282.61</f>
        <v>511151.62</v>
      </c>
      <c r="J51" s="51">
        <f>24546.81+188686.37+(157326.85+49308.98)+91282.61</f>
        <v>511151.62</v>
      </c>
      <c r="K51" s="12" t="s">
        <v>150</v>
      </c>
      <c r="L51" s="53" t="s">
        <v>151</v>
      </c>
    </row>
    <row r="52" spans="1:12" s="25" customFormat="1" ht="140.25" x14ac:dyDescent="0.2">
      <c r="A52" s="52">
        <v>46</v>
      </c>
      <c r="B52" s="11">
        <v>2</v>
      </c>
      <c r="C52" s="48" t="s">
        <v>152</v>
      </c>
      <c r="D52" s="11" t="s">
        <v>153</v>
      </c>
      <c r="E52" s="49">
        <v>5056700</v>
      </c>
      <c r="F52" s="49">
        <v>5056700</v>
      </c>
      <c r="G52" s="51">
        <v>1761576.21</v>
      </c>
      <c r="H52" s="51">
        <v>1761576.21</v>
      </c>
      <c r="I52" s="49">
        <f>54001.92+257779.15+195942.21+265443.88+97763.33</f>
        <v>870930.49</v>
      </c>
      <c r="J52" s="51">
        <f>54001.92+257779.15+195942.21+265443.88+97763.33</f>
        <v>870930.49</v>
      </c>
      <c r="K52" s="14" t="s">
        <v>154</v>
      </c>
      <c r="L52" s="53">
        <v>45383</v>
      </c>
    </row>
    <row r="53" spans="1:12" s="25" customFormat="1" ht="76.5" x14ac:dyDescent="0.2">
      <c r="A53" s="52">
        <v>47</v>
      </c>
      <c r="B53" s="11">
        <v>2</v>
      </c>
      <c r="C53" s="48" t="s">
        <v>155</v>
      </c>
      <c r="D53" s="11" t="s">
        <v>145</v>
      </c>
      <c r="E53" s="49">
        <v>679446.49</v>
      </c>
      <c r="F53" s="49">
        <v>679446.49</v>
      </c>
      <c r="G53" s="51">
        <f>639753.03+1716.15</f>
        <v>641469.18000000005</v>
      </c>
      <c r="H53" s="51">
        <f>639753.03+1716.15</f>
        <v>641469.18000000005</v>
      </c>
      <c r="I53" s="49">
        <f>295633.7+83458+54137.07+46254.33+160269.93</f>
        <v>639753.03</v>
      </c>
      <c r="J53" s="51">
        <f>295633.7+83458+54137.07+46254.33+160269.93</f>
        <v>639753.03</v>
      </c>
      <c r="K53" s="12" t="s">
        <v>156</v>
      </c>
      <c r="L53" s="53" t="s">
        <v>157</v>
      </c>
    </row>
    <row r="54" spans="1:12" s="25" customFormat="1" ht="76.5" x14ac:dyDescent="0.2">
      <c r="A54" s="43">
        <v>48</v>
      </c>
      <c r="B54" s="11">
        <v>2</v>
      </c>
      <c r="C54" s="48" t="s">
        <v>158</v>
      </c>
      <c r="D54" s="11" t="s">
        <v>145</v>
      </c>
      <c r="E54" s="49">
        <v>736900</v>
      </c>
      <c r="F54" s="49">
        <v>736900</v>
      </c>
      <c r="G54" s="51">
        <f>577635.92+36900</f>
        <v>614535.92000000004</v>
      </c>
      <c r="H54" s="51">
        <f>577635.92+36900</f>
        <v>614535.92000000004</v>
      </c>
      <c r="I54" s="49">
        <v>0</v>
      </c>
      <c r="J54" s="51">
        <v>0</v>
      </c>
      <c r="K54" s="10" t="s">
        <v>562</v>
      </c>
      <c r="L54" s="53" t="s">
        <v>159</v>
      </c>
    </row>
    <row r="55" spans="1:12" s="25" customFormat="1" ht="25.5" x14ac:dyDescent="0.2">
      <c r="A55" s="52">
        <v>49</v>
      </c>
      <c r="B55" s="11">
        <v>2</v>
      </c>
      <c r="C55" s="48" t="s">
        <v>160</v>
      </c>
      <c r="D55" s="11" t="s">
        <v>161</v>
      </c>
      <c r="E55" s="49">
        <v>1240000</v>
      </c>
      <c r="F55" s="49">
        <v>1240000</v>
      </c>
      <c r="G55" s="49">
        <v>1106080</v>
      </c>
      <c r="H55" s="51">
        <v>1106080</v>
      </c>
      <c r="I55" s="51">
        <v>1106080</v>
      </c>
      <c r="J55" s="51">
        <v>1106080</v>
      </c>
      <c r="K55" s="15" t="s">
        <v>162</v>
      </c>
      <c r="L55" s="53">
        <v>45387</v>
      </c>
    </row>
    <row r="56" spans="1:12" s="25" customFormat="1" ht="51" x14ac:dyDescent="0.2">
      <c r="A56" s="43">
        <v>50</v>
      </c>
      <c r="B56" s="11">
        <v>2</v>
      </c>
      <c r="C56" s="48" t="s">
        <v>163</v>
      </c>
      <c r="D56" s="11" t="s">
        <v>164</v>
      </c>
      <c r="E56" s="49">
        <v>1593221.21</v>
      </c>
      <c r="F56" s="49">
        <v>1593221.21</v>
      </c>
      <c r="G56" s="49">
        <f>1541601.21+30355.2</f>
        <v>1571956.41</v>
      </c>
      <c r="H56" s="49">
        <f>1541601.21+30355.2</f>
        <v>1571956.41</v>
      </c>
      <c r="I56" s="49">
        <f>217836.96</f>
        <v>217836.96</v>
      </c>
      <c r="J56" s="51">
        <f>217836.96</f>
        <v>217836.96</v>
      </c>
      <c r="K56" s="16" t="s">
        <v>165</v>
      </c>
      <c r="L56" s="53" t="s">
        <v>166</v>
      </c>
    </row>
    <row r="57" spans="1:12" s="25" customFormat="1" ht="63.75" x14ac:dyDescent="0.2">
      <c r="A57" s="52">
        <v>51</v>
      </c>
      <c r="B57" s="11">
        <v>2</v>
      </c>
      <c r="C57" s="48" t="s">
        <v>167</v>
      </c>
      <c r="D57" s="11" t="s">
        <v>82</v>
      </c>
      <c r="E57" s="49">
        <v>1134600</v>
      </c>
      <c r="F57" s="49">
        <v>1134600</v>
      </c>
      <c r="G57" s="49">
        <v>0</v>
      </c>
      <c r="H57" s="51">
        <v>0</v>
      </c>
      <c r="I57" s="49">
        <v>0</v>
      </c>
      <c r="J57" s="51">
        <v>0</v>
      </c>
      <c r="K57" s="10" t="s">
        <v>563</v>
      </c>
      <c r="L57" s="53">
        <v>45387</v>
      </c>
    </row>
    <row r="58" spans="1:12" s="25" customFormat="1" ht="38.25" x14ac:dyDescent="0.2">
      <c r="A58" s="52">
        <v>52</v>
      </c>
      <c r="B58" s="11">
        <v>2</v>
      </c>
      <c r="C58" s="58" t="s">
        <v>168</v>
      </c>
      <c r="D58" s="11" t="s">
        <v>88</v>
      </c>
      <c r="E58" s="49">
        <v>836000</v>
      </c>
      <c r="F58" s="49">
        <v>836000</v>
      </c>
      <c r="G58" s="49">
        <v>748233.07</v>
      </c>
      <c r="H58" s="51">
        <v>748233.07</v>
      </c>
      <c r="I58" s="49">
        <f>73404.32+90592.45+289203.14</f>
        <v>453199.91000000003</v>
      </c>
      <c r="J58" s="51">
        <f>73404.32+90592.45+289203.14</f>
        <v>453199.91000000003</v>
      </c>
      <c r="K58" s="12" t="s">
        <v>169</v>
      </c>
      <c r="L58" s="53" t="s">
        <v>170</v>
      </c>
    </row>
    <row r="59" spans="1:12" s="25" customFormat="1" ht="102" x14ac:dyDescent="0.2">
      <c r="A59" s="43">
        <v>53</v>
      </c>
      <c r="B59" s="11">
        <v>3</v>
      </c>
      <c r="C59" s="48" t="s">
        <v>171</v>
      </c>
      <c r="D59" s="11" t="s">
        <v>172</v>
      </c>
      <c r="E59" s="49">
        <v>3753019.96</v>
      </c>
      <c r="F59" s="49">
        <v>3716539.16</v>
      </c>
      <c r="G59" s="49">
        <f>3697538.64+18600+36881.32</f>
        <v>3753019.96</v>
      </c>
      <c r="H59" s="51">
        <f>3661057.84+18600+36881.32</f>
        <v>3716539.1599999997</v>
      </c>
      <c r="I59" s="49">
        <f>800000</f>
        <v>800000</v>
      </c>
      <c r="J59" s="51">
        <f>800000</f>
        <v>800000</v>
      </c>
      <c r="K59" s="12" t="s">
        <v>173</v>
      </c>
      <c r="L59" s="53" t="s">
        <v>174</v>
      </c>
    </row>
    <row r="60" spans="1:12" s="25" customFormat="1" ht="63.75" x14ac:dyDescent="0.2">
      <c r="A60" s="52">
        <v>54</v>
      </c>
      <c r="B60" s="11">
        <v>3</v>
      </c>
      <c r="C60" s="59" t="s">
        <v>175</v>
      </c>
      <c r="D60" s="11" t="s">
        <v>172</v>
      </c>
      <c r="E60" s="49">
        <v>1235200</v>
      </c>
      <c r="F60" s="49">
        <v>1039200</v>
      </c>
      <c r="G60" s="49">
        <v>0</v>
      </c>
      <c r="H60" s="51">
        <v>0</v>
      </c>
      <c r="I60" s="49">
        <v>0</v>
      </c>
      <c r="J60" s="51">
        <v>0</v>
      </c>
      <c r="K60" s="12" t="s">
        <v>176</v>
      </c>
      <c r="L60" s="53" t="s">
        <v>177</v>
      </c>
    </row>
    <row r="61" spans="1:12" s="25" customFormat="1" ht="51" x14ac:dyDescent="0.2">
      <c r="A61" s="43">
        <v>55</v>
      </c>
      <c r="B61" s="11">
        <v>3</v>
      </c>
      <c r="C61" s="60" t="s">
        <v>178</v>
      </c>
      <c r="D61" s="11" t="s">
        <v>179</v>
      </c>
      <c r="E61" s="49">
        <v>501000</v>
      </c>
      <c r="F61" s="49">
        <v>501000</v>
      </c>
      <c r="G61" s="49">
        <v>0</v>
      </c>
      <c r="H61" s="51">
        <v>0</v>
      </c>
      <c r="I61" s="49">
        <v>0</v>
      </c>
      <c r="J61" s="51">
        <v>0</v>
      </c>
      <c r="K61" s="12" t="s">
        <v>180</v>
      </c>
      <c r="L61" s="53" t="s">
        <v>177</v>
      </c>
    </row>
    <row r="62" spans="1:12" s="25" customFormat="1" ht="63.75" x14ac:dyDescent="0.2">
      <c r="A62" s="43">
        <v>56</v>
      </c>
      <c r="B62" s="11">
        <v>3</v>
      </c>
      <c r="C62" s="60" t="s">
        <v>181</v>
      </c>
      <c r="D62" s="11" t="s">
        <v>182</v>
      </c>
      <c r="E62" s="49">
        <v>1756000</v>
      </c>
      <c r="F62" s="49">
        <v>1756000</v>
      </c>
      <c r="G62" s="49">
        <v>0</v>
      </c>
      <c r="H62" s="51">
        <v>0</v>
      </c>
      <c r="I62" s="49">
        <v>0</v>
      </c>
      <c r="J62" s="51">
        <v>0</v>
      </c>
      <c r="K62" s="12" t="s">
        <v>183</v>
      </c>
      <c r="L62" s="53" t="s">
        <v>184</v>
      </c>
    </row>
    <row r="63" spans="1:12" s="25" customFormat="1" ht="38.25" x14ac:dyDescent="0.2">
      <c r="A63" s="52">
        <v>57</v>
      </c>
      <c r="B63" s="11">
        <v>3</v>
      </c>
      <c r="C63" s="60" t="s">
        <v>185</v>
      </c>
      <c r="D63" s="11" t="s">
        <v>186</v>
      </c>
      <c r="E63" s="49">
        <v>740000</v>
      </c>
      <c r="F63" s="49">
        <v>740000</v>
      </c>
      <c r="G63" s="49">
        <v>0</v>
      </c>
      <c r="H63" s="51">
        <v>0</v>
      </c>
      <c r="I63" s="49">
        <v>0</v>
      </c>
      <c r="J63" s="51">
        <v>0</v>
      </c>
      <c r="K63" s="12" t="s">
        <v>187</v>
      </c>
      <c r="L63" s="53" t="s">
        <v>177</v>
      </c>
    </row>
    <row r="64" spans="1:12" s="25" customFormat="1" ht="127.5" x14ac:dyDescent="0.2">
      <c r="A64" s="52">
        <v>58</v>
      </c>
      <c r="B64" s="11">
        <v>3</v>
      </c>
      <c r="C64" s="48" t="s">
        <v>188</v>
      </c>
      <c r="D64" s="11" t="s">
        <v>121</v>
      </c>
      <c r="E64" s="49">
        <v>4037000</v>
      </c>
      <c r="F64" s="49">
        <v>4037000</v>
      </c>
      <c r="G64" s="49">
        <v>35712</v>
      </c>
      <c r="H64" s="51">
        <v>35712</v>
      </c>
      <c r="I64" s="49">
        <v>0</v>
      </c>
      <c r="J64" s="51">
        <v>0</v>
      </c>
      <c r="K64" s="12" t="s">
        <v>189</v>
      </c>
      <c r="L64" s="53">
        <v>45490</v>
      </c>
    </row>
    <row r="65" spans="1:12" s="25" customFormat="1" ht="89.25" x14ac:dyDescent="0.2">
      <c r="A65" s="43">
        <v>59</v>
      </c>
      <c r="B65" s="11">
        <v>3</v>
      </c>
      <c r="C65" s="48" t="s">
        <v>190</v>
      </c>
      <c r="D65" s="11" t="s">
        <v>121</v>
      </c>
      <c r="E65" s="49">
        <v>18137000</v>
      </c>
      <c r="F65" s="49">
        <v>18137000</v>
      </c>
      <c r="G65" s="49">
        <v>35440</v>
      </c>
      <c r="H65" s="51">
        <v>35440</v>
      </c>
      <c r="I65" s="49">
        <v>0</v>
      </c>
      <c r="J65" s="51">
        <v>0</v>
      </c>
      <c r="K65" s="12" t="s">
        <v>191</v>
      </c>
      <c r="L65" s="53">
        <v>45490</v>
      </c>
    </row>
    <row r="66" spans="1:12" s="25" customFormat="1" ht="153" x14ac:dyDescent="0.2">
      <c r="A66" s="52">
        <v>60</v>
      </c>
      <c r="B66" s="11">
        <v>3</v>
      </c>
      <c r="C66" s="48" t="s">
        <v>192</v>
      </c>
      <c r="D66" s="11" t="s">
        <v>88</v>
      </c>
      <c r="E66" s="49">
        <v>1388800</v>
      </c>
      <c r="F66" s="49">
        <v>1388800</v>
      </c>
      <c r="G66" s="49">
        <f>24800</f>
        <v>24800</v>
      </c>
      <c r="H66" s="51">
        <f>24800</f>
        <v>24800</v>
      </c>
      <c r="I66" s="49">
        <v>24800</v>
      </c>
      <c r="J66" s="51">
        <v>24800</v>
      </c>
      <c r="K66" s="12" t="s">
        <v>193</v>
      </c>
      <c r="L66" s="53" t="s">
        <v>194</v>
      </c>
    </row>
    <row r="67" spans="1:12" s="25" customFormat="1" ht="63.75" x14ac:dyDescent="0.2">
      <c r="A67" s="43">
        <v>61</v>
      </c>
      <c r="B67" s="11">
        <v>3</v>
      </c>
      <c r="C67" s="61" t="s">
        <v>195</v>
      </c>
      <c r="D67" s="11" t="s">
        <v>121</v>
      </c>
      <c r="E67" s="49">
        <v>2638441.37</v>
      </c>
      <c r="F67" s="49">
        <v>2638441.37</v>
      </c>
      <c r="G67" s="49">
        <v>2638441.37</v>
      </c>
      <c r="H67" s="49">
        <v>2638441.37</v>
      </c>
      <c r="I67" s="49">
        <f>83687.91+682090.42+303661.89+441360.9+464314.28+(10044.74+898.09)+(17042.87+2028.73+7528.81)+254047.25+134632.2+65555.39+(3337.99+6298.69+1625.34)+140338.38+11511.92</f>
        <v>2630005.8000000003</v>
      </c>
      <c r="J67" s="51">
        <f>83687.91+682090.42+303661.89+441360.9+464314.28+(10044.74+898.09)+(17042.87+2028.73+7528.81)+254047.25+134632.2+65555.39+(3337.99+6298.69+1625.34)+140338.38+11511.92</f>
        <v>2630005.8000000003</v>
      </c>
      <c r="K67" s="12" t="s">
        <v>196</v>
      </c>
      <c r="L67" s="13" t="s">
        <v>197</v>
      </c>
    </row>
    <row r="68" spans="1:12" s="25" customFormat="1" ht="63.75" x14ac:dyDescent="0.2">
      <c r="A68" s="52">
        <v>62</v>
      </c>
      <c r="B68" s="11">
        <v>3</v>
      </c>
      <c r="C68" s="61" t="s">
        <v>198</v>
      </c>
      <c r="D68" s="11" t="s">
        <v>121</v>
      </c>
      <c r="E68" s="49">
        <v>695025.75</v>
      </c>
      <c r="F68" s="49">
        <v>695025.75</v>
      </c>
      <c r="G68" s="49">
        <v>684562.92</v>
      </c>
      <c r="H68" s="49">
        <v>684562.92</v>
      </c>
      <c r="I68" s="49">
        <f>218650.83+29682.1+169185.67+22554.04+(5421.1+735.92+4194.69+559.19)+39610.56+118330.7+31398.24+(778.47+982.08+2933.82)+36335.09</f>
        <v>681352.49999999988</v>
      </c>
      <c r="J68" s="51">
        <f>218650.83+29682.1+169185.67+22554.04+(5421.1+735.92+4194.69+559.19)+39610.56+118330.7+31398.24+(778.47+982.08+2933.82)+36335.09</f>
        <v>681352.49999999988</v>
      </c>
      <c r="K68" s="12" t="s">
        <v>199</v>
      </c>
      <c r="L68" s="13" t="s">
        <v>200</v>
      </c>
    </row>
    <row r="69" spans="1:12" s="25" customFormat="1" ht="63.75" x14ac:dyDescent="0.2">
      <c r="A69" s="52">
        <v>63</v>
      </c>
      <c r="B69" s="11">
        <v>3</v>
      </c>
      <c r="C69" s="48" t="s">
        <v>201</v>
      </c>
      <c r="D69" s="11" t="s">
        <v>121</v>
      </c>
      <c r="E69" s="49">
        <v>1027808.71</v>
      </c>
      <c r="F69" s="49">
        <v>1027808.71</v>
      </c>
      <c r="G69" s="49">
        <v>0</v>
      </c>
      <c r="H69" s="51">
        <v>0</v>
      </c>
      <c r="I69" s="49">
        <v>0</v>
      </c>
      <c r="J69" s="51">
        <v>0</v>
      </c>
      <c r="K69" s="12" t="s">
        <v>202</v>
      </c>
      <c r="L69" s="13" t="s">
        <v>203</v>
      </c>
    </row>
    <row r="70" spans="1:12" s="25" customFormat="1" ht="51" x14ac:dyDescent="0.2">
      <c r="A70" s="43">
        <v>64</v>
      </c>
      <c r="B70" s="11">
        <v>4</v>
      </c>
      <c r="C70" s="48" t="s">
        <v>204</v>
      </c>
      <c r="D70" s="11" t="s">
        <v>205</v>
      </c>
      <c r="E70" s="49">
        <v>2786197.15</v>
      </c>
      <c r="F70" s="49">
        <v>2786197.15</v>
      </c>
      <c r="G70" s="51">
        <f>2397958.03+86594.62+299849.58+1794.91</f>
        <v>2786197.14</v>
      </c>
      <c r="H70" s="51">
        <f>2397958.03+86594.62+299849.58+1794.91</f>
        <v>2786197.14</v>
      </c>
      <c r="I70" s="49">
        <f>712498.71+205527.16+81753.42+386420.45+137396.87+1794.91+548914.7+480264.3+228445.66</f>
        <v>2783016.1799999997</v>
      </c>
      <c r="J70" s="51">
        <f>712498.71+205527.16+81753.42+386420.45+137396.87+1794.91+548914.7+480264.3+228445.66</f>
        <v>2783016.1799999997</v>
      </c>
      <c r="K70" s="12" t="s">
        <v>206</v>
      </c>
      <c r="L70" s="13" t="s">
        <v>207</v>
      </c>
    </row>
    <row r="71" spans="1:12" s="25" customFormat="1" ht="153" x14ac:dyDescent="0.2">
      <c r="A71" s="52">
        <v>65</v>
      </c>
      <c r="B71" s="11">
        <v>4</v>
      </c>
      <c r="C71" s="48" t="s">
        <v>208</v>
      </c>
      <c r="D71" s="11" t="s">
        <v>88</v>
      </c>
      <c r="E71" s="49">
        <v>535645.89</v>
      </c>
      <c r="F71" s="49">
        <v>535645.89</v>
      </c>
      <c r="G71" s="51">
        <f>368081.95+46692.12+36826.34+51212+3362.4+13388.28+3682.8+12400</f>
        <v>535645.89000000013</v>
      </c>
      <c r="H71" s="51">
        <f>368081.95+46692.12+36826.34+51212+3362.4+13388.28+3682.8+12400</f>
        <v>535645.89000000013</v>
      </c>
      <c r="I71" s="49">
        <f>109515.34+42782.85+79242.05+28685.49+60107.2+7699.16+3362.4+13388.28+3682.8+12400+51212+49388.05+68498.52</f>
        <v>529964.14</v>
      </c>
      <c r="J71" s="51">
        <f>109515.34+42782.85+79242.05+28685.49+60107.2+7699.16+3362.4+13388.28+3682.8+12400+51212+49388.05+68498.52</f>
        <v>529964.14</v>
      </c>
      <c r="K71" s="12" t="s">
        <v>209</v>
      </c>
      <c r="L71" s="13" t="s">
        <v>210</v>
      </c>
    </row>
    <row r="72" spans="1:12" s="25" customFormat="1" ht="51" x14ac:dyDescent="0.2">
      <c r="A72" s="43">
        <v>66</v>
      </c>
      <c r="B72" s="11">
        <v>4</v>
      </c>
      <c r="C72" s="48" t="s">
        <v>211</v>
      </c>
      <c r="D72" s="11" t="s">
        <v>82</v>
      </c>
      <c r="E72" s="49">
        <v>600000</v>
      </c>
      <c r="F72" s="49">
        <v>600000</v>
      </c>
      <c r="G72" s="49">
        <v>0</v>
      </c>
      <c r="H72" s="51">
        <v>0</v>
      </c>
      <c r="I72" s="49">
        <v>0</v>
      </c>
      <c r="J72" s="51">
        <v>0</v>
      </c>
      <c r="K72" s="12" t="s">
        <v>212</v>
      </c>
      <c r="L72" s="13" t="s">
        <v>213</v>
      </c>
    </row>
    <row r="73" spans="1:12" s="25" customFormat="1" ht="102" x14ac:dyDescent="0.2">
      <c r="A73" s="43">
        <v>67</v>
      </c>
      <c r="B73" s="11">
        <v>4</v>
      </c>
      <c r="C73" s="48" t="s">
        <v>214</v>
      </c>
      <c r="D73" s="11" t="s">
        <v>108</v>
      </c>
      <c r="E73" s="49">
        <v>2717200</v>
      </c>
      <c r="F73" s="49">
        <v>2717200</v>
      </c>
      <c r="G73" s="49">
        <v>37076</v>
      </c>
      <c r="H73" s="51">
        <v>37076</v>
      </c>
      <c r="I73" s="49">
        <v>0</v>
      </c>
      <c r="J73" s="51">
        <v>0</v>
      </c>
      <c r="K73" s="12" t="s">
        <v>215</v>
      </c>
      <c r="L73" s="13" t="s">
        <v>213</v>
      </c>
    </row>
    <row r="74" spans="1:12" s="25" customFormat="1" ht="51" x14ac:dyDescent="0.2">
      <c r="A74" s="52">
        <v>68</v>
      </c>
      <c r="B74" s="11">
        <v>4</v>
      </c>
      <c r="C74" s="48" t="s">
        <v>216</v>
      </c>
      <c r="D74" s="11" t="s">
        <v>108</v>
      </c>
      <c r="E74" s="49">
        <v>2020000</v>
      </c>
      <c r="F74" s="49">
        <v>2020000</v>
      </c>
      <c r="G74" s="49">
        <v>0</v>
      </c>
      <c r="H74" s="51">
        <v>0</v>
      </c>
      <c r="I74" s="49">
        <v>0</v>
      </c>
      <c r="J74" s="51">
        <v>0</v>
      </c>
      <c r="K74" s="12" t="s">
        <v>217</v>
      </c>
      <c r="L74" s="13" t="s">
        <v>213</v>
      </c>
    </row>
    <row r="75" spans="1:12" s="25" customFormat="1" ht="114.75" x14ac:dyDescent="0.2">
      <c r="A75" s="52">
        <v>69</v>
      </c>
      <c r="B75" s="11">
        <v>4</v>
      </c>
      <c r="C75" s="48" t="s">
        <v>218</v>
      </c>
      <c r="D75" s="11" t="s">
        <v>219</v>
      </c>
      <c r="E75" s="49">
        <v>1858000</v>
      </c>
      <c r="F75" s="49">
        <v>1794000</v>
      </c>
      <c r="G75" s="50">
        <f>20000+64000</f>
        <v>84000</v>
      </c>
      <c r="H75" s="50">
        <v>20000</v>
      </c>
      <c r="I75" s="49">
        <f>20000</f>
        <v>20000</v>
      </c>
      <c r="J75" s="51">
        <f>20000</f>
        <v>20000</v>
      </c>
      <c r="K75" s="12" t="s">
        <v>220</v>
      </c>
      <c r="L75" s="13" t="s">
        <v>213</v>
      </c>
    </row>
    <row r="76" spans="1:12" s="25" customFormat="1" ht="51" x14ac:dyDescent="0.2">
      <c r="A76" s="43">
        <v>70</v>
      </c>
      <c r="B76" s="11">
        <v>4</v>
      </c>
      <c r="C76" s="48" t="s">
        <v>221</v>
      </c>
      <c r="D76" s="11" t="s">
        <v>82</v>
      </c>
      <c r="E76" s="49">
        <v>827444.31</v>
      </c>
      <c r="F76" s="49">
        <v>827444.31</v>
      </c>
      <c r="G76" s="49">
        <v>0</v>
      </c>
      <c r="H76" s="51">
        <v>0</v>
      </c>
      <c r="I76" s="49">
        <v>0</v>
      </c>
      <c r="J76" s="51">
        <v>0</v>
      </c>
      <c r="K76" s="12" t="s">
        <v>222</v>
      </c>
      <c r="L76" s="13">
        <v>45636</v>
      </c>
    </row>
    <row r="77" spans="1:12" s="25" customFormat="1" ht="76.5" x14ac:dyDescent="0.2">
      <c r="A77" s="52">
        <v>71</v>
      </c>
      <c r="B77" s="11">
        <v>4</v>
      </c>
      <c r="C77" s="48" t="s">
        <v>223</v>
      </c>
      <c r="D77" s="11" t="s">
        <v>129</v>
      </c>
      <c r="E77" s="49">
        <v>1052632.8799999999</v>
      </c>
      <c r="F77" s="49">
        <v>1052632.8799999999</v>
      </c>
      <c r="G77" s="49">
        <v>0</v>
      </c>
      <c r="H77" s="51">
        <v>0</v>
      </c>
      <c r="I77" s="49">
        <v>0</v>
      </c>
      <c r="J77" s="51">
        <v>0</v>
      </c>
      <c r="K77" s="12" t="s">
        <v>224</v>
      </c>
      <c r="L77" s="13">
        <v>45636</v>
      </c>
    </row>
    <row r="78" spans="1:12" s="25" customFormat="1" ht="63.75" x14ac:dyDescent="0.2">
      <c r="A78" s="43">
        <v>72</v>
      </c>
      <c r="B78" s="11">
        <v>4</v>
      </c>
      <c r="C78" s="48" t="s">
        <v>225</v>
      </c>
      <c r="D78" s="11" t="s">
        <v>226</v>
      </c>
      <c r="E78" s="49">
        <v>1600000</v>
      </c>
      <c r="F78" s="49">
        <v>1600000</v>
      </c>
      <c r="G78" s="49">
        <v>0</v>
      </c>
      <c r="H78" s="51">
        <v>0</v>
      </c>
      <c r="I78" s="49">
        <v>0</v>
      </c>
      <c r="J78" s="51">
        <v>0</v>
      </c>
      <c r="K78" s="12" t="s">
        <v>227</v>
      </c>
      <c r="L78" s="13">
        <v>45636</v>
      </c>
    </row>
    <row r="79" spans="1:12" s="25" customFormat="1" ht="25.5" x14ac:dyDescent="0.2">
      <c r="A79" s="52">
        <v>73</v>
      </c>
      <c r="B79" s="11">
        <v>4</v>
      </c>
      <c r="C79" s="48" t="s">
        <v>228</v>
      </c>
      <c r="D79" s="11" t="s">
        <v>108</v>
      </c>
      <c r="E79" s="49">
        <v>352223.2</v>
      </c>
      <c r="F79" s="49">
        <v>352223.2</v>
      </c>
      <c r="G79" s="49">
        <v>352223.2</v>
      </c>
      <c r="H79" s="49">
        <v>352223.2</v>
      </c>
      <c r="I79" s="49">
        <v>149641.35999999999</v>
      </c>
      <c r="J79" s="51">
        <v>149641.35999999999</v>
      </c>
      <c r="K79" s="12" t="s">
        <v>229</v>
      </c>
      <c r="L79" s="13" t="s">
        <v>230</v>
      </c>
    </row>
    <row r="80" spans="1:12" s="25" customFormat="1" ht="51" x14ac:dyDescent="0.2">
      <c r="A80" s="52">
        <v>74</v>
      </c>
      <c r="B80" s="11">
        <v>4</v>
      </c>
      <c r="C80" s="61" t="s">
        <v>231</v>
      </c>
      <c r="D80" s="11" t="s">
        <v>71</v>
      </c>
      <c r="E80" s="49">
        <v>2102378.7999999998</v>
      </c>
      <c r="F80" s="49">
        <v>2102378.7999999998</v>
      </c>
      <c r="G80" s="51">
        <f>857894+609484.8+84062.08+489800.32</f>
        <v>2041241.2000000002</v>
      </c>
      <c r="H80" s="51">
        <f>857894+609484.8+84062.08+489800.32</f>
        <v>2041241.2000000002</v>
      </c>
      <c r="I80" s="49">
        <f>1467378.8+84062.08+473605.31+16195.01</f>
        <v>2041241.2000000002</v>
      </c>
      <c r="J80" s="51">
        <f>1467378.8+84062.08+473605.31+16195.01</f>
        <v>2041241.2000000002</v>
      </c>
      <c r="K80" s="12" t="s">
        <v>232</v>
      </c>
      <c r="L80" s="13" t="s">
        <v>233</v>
      </c>
    </row>
    <row r="81" spans="1:12" s="25" customFormat="1" ht="63.75" x14ac:dyDescent="0.2">
      <c r="A81" s="43">
        <v>75</v>
      </c>
      <c r="B81" s="11">
        <v>4</v>
      </c>
      <c r="C81" s="61" t="s">
        <v>234</v>
      </c>
      <c r="D81" s="11" t="s">
        <v>235</v>
      </c>
      <c r="E81" s="49">
        <v>3845690</v>
      </c>
      <c r="F81" s="49">
        <v>3845690</v>
      </c>
      <c r="G81" s="51">
        <v>0</v>
      </c>
      <c r="H81" s="51">
        <v>0</v>
      </c>
      <c r="I81" s="49">
        <v>0</v>
      </c>
      <c r="J81" s="51">
        <v>0</v>
      </c>
      <c r="K81" s="12" t="s">
        <v>236</v>
      </c>
      <c r="L81" s="13" t="s">
        <v>237</v>
      </c>
    </row>
    <row r="82" spans="1:12" s="25" customFormat="1" ht="153" x14ac:dyDescent="0.2">
      <c r="A82" s="52">
        <v>76</v>
      </c>
      <c r="B82" s="11">
        <v>4</v>
      </c>
      <c r="C82" s="61" t="s">
        <v>238</v>
      </c>
      <c r="D82" s="11" t="s">
        <v>239</v>
      </c>
      <c r="E82" s="49">
        <v>2978000</v>
      </c>
      <c r="F82" s="49">
        <v>2978000</v>
      </c>
      <c r="G82" s="49">
        <v>0</v>
      </c>
      <c r="H82" s="51">
        <v>0</v>
      </c>
      <c r="I82" s="49">
        <v>0</v>
      </c>
      <c r="J82" s="51">
        <v>0</v>
      </c>
      <c r="K82" s="12" t="s">
        <v>240</v>
      </c>
      <c r="L82" s="13">
        <v>45510</v>
      </c>
    </row>
    <row r="83" spans="1:12" s="25" customFormat="1" ht="102" x14ac:dyDescent="0.2">
      <c r="A83" s="43">
        <v>77</v>
      </c>
      <c r="B83" s="11">
        <v>4</v>
      </c>
      <c r="C83" s="48" t="s">
        <v>241</v>
      </c>
      <c r="D83" s="11" t="s">
        <v>108</v>
      </c>
      <c r="E83" s="49">
        <v>1238348.74</v>
      </c>
      <c r="F83" s="49">
        <v>1238348.74</v>
      </c>
      <c r="G83" s="51">
        <f>1058459+27118.8+8083.56+19414.13+2909.45+4528.98+4278.06+3083.9</f>
        <v>1127875.8799999999</v>
      </c>
      <c r="H83" s="51">
        <f>1058459+27118.8+8083.56+19414.13+2909.45+4528.98+4278.06+3083.9</f>
        <v>1127875.8799999999</v>
      </c>
      <c r="I83" s="49">
        <f>576244.68+27118.8+8083.56+19414.13+2908.82+4528.98+4064.16+67932.26+371769.69+15028.3+29430.12</f>
        <v>1126523.5000000002</v>
      </c>
      <c r="J83" s="51">
        <f>3083.9+42375.79+132624.21+37489.1+86020.62+160567.64+114083.42+27118.8+8083.56+19414.13+2908.82+4528.98+4064.16+67932.26+371769.69+15028.3+29430.12</f>
        <v>1126523.5000000002</v>
      </c>
      <c r="K83" s="10" t="s">
        <v>242</v>
      </c>
      <c r="L83" s="13" t="s">
        <v>243</v>
      </c>
    </row>
    <row r="84" spans="1:12" s="25" customFormat="1" ht="102" x14ac:dyDescent="0.2">
      <c r="A84" s="43">
        <v>78</v>
      </c>
      <c r="B84" s="11">
        <v>4</v>
      </c>
      <c r="C84" s="48" t="s">
        <v>244</v>
      </c>
      <c r="D84" s="11" t="s">
        <v>102</v>
      </c>
      <c r="E84" s="49">
        <v>807511.49</v>
      </c>
      <c r="F84" s="49">
        <v>807511.49</v>
      </c>
      <c r="G84" s="51">
        <f>786917.57+2802.4+11107.92+6683.6</f>
        <v>807511.49</v>
      </c>
      <c r="H84" s="51">
        <f>786917.57+2802.4+11107.92+6683.6</f>
        <v>807511.49</v>
      </c>
      <c r="I84" s="49">
        <f>369497.01+55351.39+66708.68+22983.38+114956.55+8941.21+2802.4+148212.76-4468.72+3563.9+10740.64+6462.61+148212.76-143744.04-3563.9+11107.92+6683.6-10740.64-6462.61</f>
        <v>807244.9</v>
      </c>
      <c r="J84" s="51">
        <f>22293.29+25367.35+29177.59+723.41+34497.53+50343.24+35676.46+70341.23+1744+43020.34+1066.62+156.36+357.69+644.8+33176.04+14426.81+5661.7+822.55+55351.39+66708.68+22983.38+114956.55+8941.21+2802.4+148212.76-4468.72+3563.9+10740.64+6462.61+148212.76-143744.04-3563.9+11107.92+6683.6-10740.64-6462.61</f>
        <v>807244.89999999991</v>
      </c>
      <c r="K84" s="12" t="s">
        <v>245</v>
      </c>
      <c r="L84" s="13" t="s">
        <v>246</v>
      </c>
    </row>
    <row r="85" spans="1:12" s="25" customFormat="1" ht="38.25" x14ac:dyDescent="0.2">
      <c r="A85" s="52">
        <v>79</v>
      </c>
      <c r="B85" s="11">
        <v>4</v>
      </c>
      <c r="C85" s="48" t="s">
        <v>247</v>
      </c>
      <c r="D85" s="11" t="s">
        <v>105</v>
      </c>
      <c r="E85" s="49">
        <v>1433472.74</v>
      </c>
      <c r="F85" s="49">
        <v>1433472.74</v>
      </c>
      <c r="G85" s="49">
        <v>105459.09</v>
      </c>
      <c r="H85" s="49">
        <v>105459.09</v>
      </c>
      <c r="I85" s="49">
        <v>0</v>
      </c>
      <c r="J85" s="51">
        <v>0</v>
      </c>
      <c r="K85" s="12" t="s">
        <v>248</v>
      </c>
      <c r="L85" s="13" t="s">
        <v>249</v>
      </c>
    </row>
    <row r="86" spans="1:12" s="25" customFormat="1" ht="76.5" x14ac:dyDescent="0.2">
      <c r="A86" s="52">
        <v>80</v>
      </c>
      <c r="B86" s="11">
        <v>4</v>
      </c>
      <c r="C86" s="48" t="s">
        <v>250</v>
      </c>
      <c r="D86" s="11" t="s">
        <v>251</v>
      </c>
      <c r="E86" s="49">
        <v>2251071.77</v>
      </c>
      <c r="F86" s="49">
        <v>2251071.77</v>
      </c>
      <c r="G86" s="49">
        <v>0</v>
      </c>
      <c r="H86" s="51">
        <v>0</v>
      </c>
      <c r="I86" s="49">
        <v>0</v>
      </c>
      <c r="J86" s="51">
        <v>0</v>
      </c>
      <c r="K86" s="12" t="s">
        <v>252</v>
      </c>
      <c r="L86" s="13" t="s">
        <v>249</v>
      </c>
    </row>
    <row r="87" spans="1:12" s="25" customFormat="1" ht="76.5" x14ac:dyDescent="0.2">
      <c r="A87" s="43">
        <v>81</v>
      </c>
      <c r="B87" s="11">
        <v>4</v>
      </c>
      <c r="C87" s="48" t="s">
        <v>253</v>
      </c>
      <c r="D87" s="11" t="s">
        <v>254</v>
      </c>
      <c r="E87" s="49">
        <v>545000</v>
      </c>
      <c r="F87" s="49">
        <v>545000</v>
      </c>
      <c r="G87" s="49">
        <v>0</v>
      </c>
      <c r="H87" s="51">
        <v>0</v>
      </c>
      <c r="I87" s="49">
        <v>0</v>
      </c>
      <c r="J87" s="51">
        <v>0</v>
      </c>
      <c r="K87" s="12" t="s">
        <v>255</v>
      </c>
      <c r="L87" s="13" t="s">
        <v>256</v>
      </c>
    </row>
    <row r="88" spans="1:12" s="25" customFormat="1" ht="51" x14ac:dyDescent="0.2">
      <c r="A88" s="52">
        <v>82</v>
      </c>
      <c r="B88" s="11">
        <v>4</v>
      </c>
      <c r="C88" s="48" t="s">
        <v>257</v>
      </c>
      <c r="D88" s="11" t="s">
        <v>258</v>
      </c>
      <c r="E88" s="49">
        <v>1188865.44</v>
      </c>
      <c r="F88" s="49">
        <v>1151100</v>
      </c>
      <c r="G88" s="49">
        <v>0</v>
      </c>
      <c r="H88" s="51">
        <v>0</v>
      </c>
      <c r="I88" s="49">
        <v>0</v>
      </c>
      <c r="J88" s="51">
        <v>0</v>
      </c>
      <c r="K88" s="12" t="s">
        <v>259</v>
      </c>
      <c r="L88" s="13" t="s">
        <v>260</v>
      </c>
    </row>
    <row r="89" spans="1:12" s="25" customFormat="1" ht="127.5" x14ac:dyDescent="0.2">
      <c r="A89" s="43">
        <v>83</v>
      </c>
      <c r="B89" s="11">
        <v>4</v>
      </c>
      <c r="C89" s="48" t="s">
        <v>261</v>
      </c>
      <c r="D89" s="11" t="s">
        <v>262</v>
      </c>
      <c r="E89" s="49">
        <v>741534</v>
      </c>
      <c r="F89" s="49">
        <v>741534</v>
      </c>
      <c r="G89" s="49">
        <f>117676</f>
        <v>117676</v>
      </c>
      <c r="H89" s="51">
        <f>117676</f>
        <v>117676</v>
      </c>
      <c r="I89" s="49">
        <f>113788.9+3887.1</f>
        <v>117676</v>
      </c>
      <c r="J89" s="51">
        <f>113788.9+3887.1</f>
        <v>117676</v>
      </c>
      <c r="K89" s="12" t="s">
        <v>263</v>
      </c>
      <c r="L89" s="13" t="s">
        <v>264</v>
      </c>
    </row>
    <row r="90" spans="1:12" s="25" customFormat="1" ht="153" x14ac:dyDescent="0.2">
      <c r="A90" s="52">
        <v>84</v>
      </c>
      <c r="B90" s="11">
        <v>4</v>
      </c>
      <c r="C90" s="48" t="s">
        <v>265</v>
      </c>
      <c r="D90" s="11" t="s">
        <v>266</v>
      </c>
      <c r="E90" s="49">
        <v>2709710</v>
      </c>
      <c r="F90" s="49">
        <v>2709710</v>
      </c>
      <c r="G90" s="49">
        <v>0</v>
      </c>
      <c r="H90" s="51">
        <v>0</v>
      </c>
      <c r="I90" s="49">
        <v>0</v>
      </c>
      <c r="J90" s="51">
        <v>0</v>
      </c>
      <c r="K90" s="12" t="s">
        <v>267</v>
      </c>
      <c r="L90" s="13" t="s">
        <v>268</v>
      </c>
    </row>
    <row r="91" spans="1:12" s="25" customFormat="1" ht="25.5" x14ac:dyDescent="0.2">
      <c r="A91" s="52">
        <v>85</v>
      </c>
      <c r="B91" s="11">
        <v>4</v>
      </c>
      <c r="C91" s="48" t="s">
        <v>269</v>
      </c>
      <c r="D91" s="11" t="s">
        <v>61</v>
      </c>
      <c r="E91" s="49">
        <v>728196.09</v>
      </c>
      <c r="F91" s="49">
        <v>728196.09</v>
      </c>
      <c r="G91" s="49">
        <v>0</v>
      </c>
      <c r="H91" s="51">
        <v>0</v>
      </c>
      <c r="I91" s="49">
        <v>0</v>
      </c>
      <c r="J91" s="51">
        <v>0</v>
      </c>
      <c r="K91" s="12" t="s">
        <v>270</v>
      </c>
      <c r="L91" s="13" t="s">
        <v>271</v>
      </c>
    </row>
    <row r="92" spans="1:12" s="25" customFormat="1" ht="51" x14ac:dyDescent="0.2">
      <c r="A92" s="43">
        <v>86</v>
      </c>
      <c r="B92" s="11">
        <v>4</v>
      </c>
      <c r="C92" s="48" t="s">
        <v>272</v>
      </c>
      <c r="D92" s="11" t="s">
        <v>273</v>
      </c>
      <c r="E92" s="49">
        <v>3146780</v>
      </c>
      <c r="F92" s="49">
        <v>3146780</v>
      </c>
      <c r="G92" s="49">
        <v>0</v>
      </c>
      <c r="H92" s="51">
        <v>0</v>
      </c>
      <c r="I92" s="49">
        <v>0</v>
      </c>
      <c r="J92" s="51">
        <v>0</v>
      </c>
      <c r="K92" s="18" t="s">
        <v>274</v>
      </c>
      <c r="L92" s="13" t="s">
        <v>271</v>
      </c>
    </row>
    <row r="93" spans="1:12" s="25" customFormat="1" ht="38.25" x14ac:dyDescent="0.2">
      <c r="A93" s="52">
        <v>87</v>
      </c>
      <c r="B93" s="11">
        <v>4</v>
      </c>
      <c r="C93" s="48" t="s">
        <v>275</v>
      </c>
      <c r="D93" s="11" t="s">
        <v>276</v>
      </c>
      <c r="E93" s="49">
        <v>291400</v>
      </c>
      <c r="F93" s="49">
        <v>291400</v>
      </c>
      <c r="G93" s="49">
        <v>0</v>
      </c>
      <c r="H93" s="51">
        <v>0</v>
      </c>
      <c r="I93" s="49">
        <v>0</v>
      </c>
      <c r="J93" s="51">
        <v>0</v>
      </c>
      <c r="K93" s="19" t="s">
        <v>277</v>
      </c>
      <c r="L93" s="13" t="s">
        <v>271</v>
      </c>
    </row>
    <row r="94" spans="1:12" s="25" customFormat="1" ht="38.25" x14ac:dyDescent="0.2">
      <c r="A94" s="43">
        <v>88</v>
      </c>
      <c r="B94" s="11">
        <v>4</v>
      </c>
      <c r="C94" s="48" t="s">
        <v>278</v>
      </c>
      <c r="D94" s="11" t="s">
        <v>276</v>
      </c>
      <c r="E94" s="49">
        <v>593444.19999999995</v>
      </c>
      <c r="F94" s="49">
        <v>593444.19999999995</v>
      </c>
      <c r="G94" s="49">
        <v>0</v>
      </c>
      <c r="H94" s="51">
        <v>0</v>
      </c>
      <c r="I94" s="49">
        <v>0</v>
      </c>
      <c r="J94" s="51">
        <v>0</v>
      </c>
      <c r="K94" s="20" t="s">
        <v>279</v>
      </c>
      <c r="L94" s="13" t="s">
        <v>271</v>
      </c>
    </row>
    <row r="95" spans="1:12" s="25" customFormat="1" ht="140.25" x14ac:dyDescent="0.2">
      <c r="A95" s="43">
        <v>89</v>
      </c>
      <c r="B95" s="11">
        <v>4</v>
      </c>
      <c r="C95" s="48" t="s">
        <v>280</v>
      </c>
      <c r="D95" s="11" t="s">
        <v>61</v>
      </c>
      <c r="E95" s="49">
        <v>3991402.03</v>
      </c>
      <c r="F95" s="49">
        <v>3991402.03</v>
      </c>
      <c r="G95" s="49">
        <f>3991402.03</f>
        <v>3991402.03</v>
      </c>
      <c r="H95" s="51">
        <v>3991402.03</v>
      </c>
      <c r="I95" s="49">
        <v>0</v>
      </c>
      <c r="J95" s="51">
        <v>0</v>
      </c>
      <c r="K95" s="12" t="s">
        <v>281</v>
      </c>
      <c r="L95" s="13" t="s">
        <v>271</v>
      </c>
    </row>
    <row r="96" spans="1:12" s="25" customFormat="1" ht="76.5" x14ac:dyDescent="0.2">
      <c r="A96" s="52">
        <v>90</v>
      </c>
      <c r="B96" s="11">
        <v>4</v>
      </c>
      <c r="C96" s="48" t="s">
        <v>282</v>
      </c>
      <c r="D96" s="11" t="s">
        <v>283</v>
      </c>
      <c r="E96" s="49">
        <v>620000.01</v>
      </c>
      <c r="F96" s="49">
        <v>620000.01</v>
      </c>
      <c r="G96" s="49">
        <v>0</v>
      </c>
      <c r="H96" s="51">
        <v>0</v>
      </c>
      <c r="I96" s="49">
        <v>0</v>
      </c>
      <c r="J96" s="51">
        <v>0</v>
      </c>
      <c r="K96" s="12" t="s">
        <v>284</v>
      </c>
      <c r="L96" s="13" t="s">
        <v>285</v>
      </c>
    </row>
    <row r="97" spans="1:12" s="25" customFormat="1" ht="38.25" x14ac:dyDescent="0.2">
      <c r="A97" s="52">
        <v>91</v>
      </c>
      <c r="B97" s="11">
        <v>4</v>
      </c>
      <c r="C97" s="48" t="s">
        <v>286</v>
      </c>
      <c r="D97" s="11" t="s">
        <v>287</v>
      </c>
      <c r="E97" s="49">
        <v>377626.28</v>
      </c>
      <c r="F97" s="49">
        <v>377626.28</v>
      </c>
      <c r="G97" s="49">
        <v>0</v>
      </c>
      <c r="H97" s="51">
        <v>0</v>
      </c>
      <c r="I97" s="49">
        <v>0</v>
      </c>
      <c r="J97" s="51">
        <v>0</v>
      </c>
      <c r="K97" s="12" t="s">
        <v>288</v>
      </c>
      <c r="L97" s="13" t="s">
        <v>289</v>
      </c>
    </row>
    <row r="98" spans="1:12" s="25" customFormat="1" ht="25.5" x14ac:dyDescent="0.2">
      <c r="A98" s="43">
        <v>92</v>
      </c>
      <c r="B98" s="11">
        <v>4</v>
      </c>
      <c r="C98" s="48" t="s">
        <v>290</v>
      </c>
      <c r="D98" s="11" t="s">
        <v>108</v>
      </c>
      <c r="E98" s="49">
        <v>257035.31</v>
      </c>
      <c r="F98" s="49">
        <v>257035.31</v>
      </c>
      <c r="G98" s="49">
        <v>0</v>
      </c>
      <c r="H98" s="51">
        <v>0</v>
      </c>
      <c r="I98" s="49">
        <v>0</v>
      </c>
      <c r="J98" s="51">
        <v>0</v>
      </c>
      <c r="K98" s="12" t="s">
        <v>291</v>
      </c>
      <c r="L98" s="13" t="s">
        <v>292</v>
      </c>
    </row>
    <row r="99" spans="1:12" s="25" customFormat="1" ht="25.5" x14ac:dyDescent="0.2">
      <c r="A99" s="52">
        <v>93</v>
      </c>
      <c r="B99" s="11">
        <v>4</v>
      </c>
      <c r="C99" s="48" t="s">
        <v>293</v>
      </c>
      <c r="D99" s="11" t="s">
        <v>294</v>
      </c>
      <c r="E99" s="49">
        <v>205890</v>
      </c>
      <c r="F99" s="49">
        <v>205890</v>
      </c>
      <c r="G99" s="49">
        <v>0</v>
      </c>
      <c r="H99" s="51">
        <v>0</v>
      </c>
      <c r="I99" s="49">
        <v>0</v>
      </c>
      <c r="J99" s="51">
        <v>0</v>
      </c>
      <c r="K99" s="12" t="s">
        <v>295</v>
      </c>
      <c r="L99" s="13" t="s">
        <v>296</v>
      </c>
    </row>
    <row r="100" spans="1:12" s="25" customFormat="1" ht="38.25" x14ac:dyDescent="0.2">
      <c r="A100" s="43">
        <v>94</v>
      </c>
      <c r="B100" s="11">
        <v>4</v>
      </c>
      <c r="C100" s="48" t="s">
        <v>297</v>
      </c>
      <c r="D100" s="11" t="s">
        <v>298</v>
      </c>
      <c r="E100" s="49">
        <v>411236.08</v>
      </c>
      <c r="F100" s="49">
        <v>411236.08</v>
      </c>
      <c r="G100" s="49">
        <v>0</v>
      </c>
      <c r="H100" s="51">
        <v>0</v>
      </c>
      <c r="I100" s="49">
        <v>0</v>
      </c>
      <c r="J100" s="51">
        <v>0</v>
      </c>
      <c r="K100" s="12" t="s">
        <v>299</v>
      </c>
      <c r="L100" s="13" t="s">
        <v>300</v>
      </c>
    </row>
    <row r="101" spans="1:12" s="25" customFormat="1" ht="51" x14ac:dyDescent="0.2">
      <c r="A101" s="52">
        <v>95</v>
      </c>
      <c r="B101" s="11">
        <v>4</v>
      </c>
      <c r="C101" s="48" t="s">
        <v>301</v>
      </c>
      <c r="D101" s="11" t="s">
        <v>114</v>
      </c>
      <c r="E101" s="49">
        <v>274714</v>
      </c>
      <c r="F101" s="49">
        <v>274714</v>
      </c>
      <c r="G101" s="49">
        <v>0</v>
      </c>
      <c r="H101" s="51">
        <v>0</v>
      </c>
      <c r="I101" s="49">
        <v>0</v>
      </c>
      <c r="J101" s="51">
        <v>0</v>
      </c>
      <c r="K101" s="12" t="s">
        <v>302</v>
      </c>
      <c r="L101" s="13">
        <v>46000</v>
      </c>
    </row>
    <row r="102" spans="1:12" s="25" customFormat="1" ht="25.5" x14ac:dyDescent="0.2">
      <c r="A102" s="52">
        <v>96</v>
      </c>
      <c r="B102" s="11">
        <v>4</v>
      </c>
      <c r="C102" s="48" t="s">
        <v>303</v>
      </c>
      <c r="D102" s="11" t="s">
        <v>136</v>
      </c>
      <c r="E102" s="49">
        <v>1330520</v>
      </c>
      <c r="F102" s="49">
        <v>1330520</v>
      </c>
      <c r="G102" s="49">
        <v>0</v>
      </c>
      <c r="H102" s="51">
        <v>0</v>
      </c>
      <c r="I102" s="49">
        <v>0</v>
      </c>
      <c r="J102" s="51">
        <v>0</v>
      </c>
      <c r="K102" s="12" t="s">
        <v>304</v>
      </c>
      <c r="L102" s="13">
        <v>46000</v>
      </c>
    </row>
    <row r="103" spans="1:12" s="25" customFormat="1" ht="216.75" x14ac:dyDescent="0.2">
      <c r="A103" s="43">
        <v>97</v>
      </c>
      <c r="B103" s="11">
        <v>4</v>
      </c>
      <c r="C103" s="48" t="s">
        <v>305</v>
      </c>
      <c r="D103" s="11" t="s">
        <v>54</v>
      </c>
      <c r="E103" s="49">
        <v>5844173.3300000001</v>
      </c>
      <c r="F103" s="49">
        <v>5844173.3300000001</v>
      </c>
      <c r="G103" s="51">
        <f>2864336.1+760371.53+37061.12+246963.61</f>
        <v>3908732.36</v>
      </c>
      <c r="H103" s="51">
        <f>2864336.1+760371.51+37061.12+246963.61</f>
        <v>3908732.3400000003</v>
      </c>
      <c r="I103" s="49">
        <f>93895.39+56438.24+29685.62+30144.06+28294.44+29556.95+59695.24+2940.86+29898.77+11830.35+63387.27+519700.9+5610+42711.9+34410.71+32898.08+69385.71+82162.72+87667.12+136109.99+69590.64+114034.07+37061.12+78889.75</f>
        <v>1745999.9000000001</v>
      </c>
      <c r="J103" s="51">
        <f>93895.39+56438.24+29685.62+30144.06+28294.44+29556.95+59695.24+2940.86+29898.77+11830.35+63387.27+519700.9+5610+42711.9+34410.71+32898.08+69385.71+82162.72+87667.12+136109.99+69590.64+114034.07+37061.12+78889.75</f>
        <v>1745999.9000000001</v>
      </c>
      <c r="K103" s="12" t="s">
        <v>306</v>
      </c>
      <c r="L103" s="13" t="s">
        <v>307</v>
      </c>
    </row>
    <row r="104" spans="1:12" s="25" customFormat="1" ht="102" x14ac:dyDescent="0.2">
      <c r="A104" s="52">
        <v>98</v>
      </c>
      <c r="B104" s="11">
        <v>4</v>
      </c>
      <c r="C104" s="48" t="s">
        <v>308</v>
      </c>
      <c r="D104" s="11" t="s">
        <v>39</v>
      </c>
      <c r="E104" s="49">
        <v>2680490.9700000002</v>
      </c>
      <c r="F104" s="49">
        <v>2680490.9700000002</v>
      </c>
      <c r="G104" s="51">
        <f>199697.04+480793.93</f>
        <v>680490.97</v>
      </c>
      <c r="H104" s="51">
        <f>199697.04+480793.93</f>
        <v>680490.97</v>
      </c>
      <c r="I104" s="49">
        <f>35966.17+2852+16864+76570+29906.32+1145.76+66083.32+97730.96+5971.62+5704+18085.4+36828+2337.4</f>
        <v>396044.95000000007</v>
      </c>
      <c r="J104" s="51">
        <f>35966.17+2852+16864+76570+29906.32+1145.76+66083.32+97730.96+5971.62+5704+18085.4+36828+2337.4</f>
        <v>396044.95000000007</v>
      </c>
      <c r="K104" s="12" t="s">
        <v>309</v>
      </c>
      <c r="L104" s="13" t="s">
        <v>310</v>
      </c>
    </row>
    <row r="105" spans="1:12" s="25" customFormat="1" ht="229.5" x14ac:dyDescent="0.2">
      <c r="A105" s="43">
        <v>99</v>
      </c>
      <c r="B105" s="11">
        <v>4</v>
      </c>
      <c r="C105" s="48" t="s">
        <v>311</v>
      </c>
      <c r="D105" s="11" t="s">
        <v>54</v>
      </c>
      <c r="E105" s="49">
        <v>4325714.22</v>
      </c>
      <c r="F105" s="49">
        <v>4325714.22</v>
      </c>
      <c r="G105" s="51">
        <f>1513991.89+849431+255092.58+307520+74400+649760</f>
        <v>3650195.4699999997</v>
      </c>
      <c r="H105" s="51">
        <f>1513991.89+849431+255092.58+307520+74400+649760</f>
        <v>3650195.4699999997</v>
      </c>
      <c r="I105" s="49">
        <f>307520+849431+57052.82+106292.58+79323.61+59522.5+52324.8+37076+159742.19+27395.43+88263.6+18818.97+66559.26+37027.85+16607.6+35144.24+32488+67672.1+74400+129952+40407.74+71462.05+129952</f>
        <v>2544436.3400000003</v>
      </c>
      <c r="J105" s="51">
        <f>307520+849431+57052.82+106292.58+79323.61+59522.5+52324.8+37076+159742.19+27395.43+88263.6+18818.97+66559.26+37027.85+16607.6+35144.24+32488+67672.1+74400+129952+40407.74+71462.05+129952</f>
        <v>2544436.3400000003</v>
      </c>
      <c r="K105" s="12" t="s">
        <v>312</v>
      </c>
      <c r="L105" s="13" t="s">
        <v>313</v>
      </c>
    </row>
    <row r="106" spans="1:12" s="25" customFormat="1" ht="51" x14ac:dyDescent="0.2">
      <c r="A106" s="43">
        <v>100</v>
      </c>
      <c r="B106" s="11">
        <v>4</v>
      </c>
      <c r="C106" s="48" t="s">
        <v>314</v>
      </c>
      <c r="D106" s="11" t="s">
        <v>39</v>
      </c>
      <c r="E106" s="49">
        <v>357473.79</v>
      </c>
      <c r="F106" s="49">
        <v>357473.79</v>
      </c>
      <c r="G106" s="51">
        <f>271608.78+85560</f>
        <v>357168.78</v>
      </c>
      <c r="H106" s="51">
        <f>271608.78+85560</f>
        <v>357168.78</v>
      </c>
      <c r="I106" s="49">
        <f>7636.95+62239.4+4741.93+2176.06+41611.92+1603.26+322.4+236.4+6305.75+85560+58286.8+63745.79+9417.8</f>
        <v>343884.45999999996</v>
      </c>
      <c r="J106" s="51">
        <f>7636.95+62239.4+4741.93+2176.06+41611.92+1603.26+322.4+236.4+6305.75+85560+58286.8+63745.79+9417.8</f>
        <v>343884.45999999996</v>
      </c>
      <c r="K106" s="12" t="s">
        <v>315</v>
      </c>
      <c r="L106" s="13" t="s">
        <v>316</v>
      </c>
    </row>
    <row r="107" spans="1:12" s="25" customFormat="1" ht="38.25" x14ac:dyDescent="0.2">
      <c r="A107" s="52">
        <v>101</v>
      </c>
      <c r="B107" s="11">
        <v>5</v>
      </c>
      <c r="C107" s="48" t="s">
        <v>317</v>
      </c>
      <c r="D107" s="11" t="s">
        <v>318</v>
      </c>
      <c r="E107" s="49">
        <v>3135720.6</v>
      </c>
      <c r="F107" s="49">
        <v>3135720.6</v>
      </c>
      <c r="G107" s="51">
        <v>3135720.6</v>
      </c>
      <c r="H107" s="51">
        <v>3135720.6</v>
      </c>
      <c r="I107" s="49">
        <v>226537.98</v>
      </c>
      <c r="J107" s="51">
        <v>226537.98</v>
      </c>
      <c r="K107" s="12" t="s">
        <v>319</v>
      </c>
      <c r="L107" s="13" t="s">
        <v>320</v>
      </c>
    </row>
    <row r="108" spans="1:12" s="25" customFormat="1" ht="25.5" x14ac:dyDescent="0.2">
      <c r="A108" s="52">
        <v>102</v>
      </c>
      <c r="B108" s="11">
        <v>5</v>
      </c>
      <c r="C108" s="48" t="s">
        <v>321</v>
      </c>
      <c r="D108" s="11" t="s">
        <v>318</v>
      </c>
      <c r="E108" s="49">
        <v>1829563.91</v>
      </c>
      <c r="F108" s="49">
        <v>1763378.13</v>
      </c>
      <c r="G108" s="51">
        <v>1215706</v>
      </c>
      <c r="H108" s="51">
        <v>1215706</v>
      </c>
      <c r="I108" s="49">
        <v>0</v>
      </c>
      <c r="J108" s="51">
        <v>0</v>
      </c>
      <c r="K108" s="12" t="s">
        <v>322</v>
      </c>
      <c r="L108" s="13" t="s">
        <v>323</v>
      </c>
    </row>
    <row r="109" spans="1:12" s="25" customFormat="1" ht="63.75" x14ac:dyDescent="0.2">
      <c r="A109" s="43">
        <v>103</v>
      </c>
      <c r="B109" s="11">
        <v>5</v>
      </c>
      <c r="C109" s="61" t="s">
        <v>324</v>
      </c>
      <c r="D109" s="11" t="s">
        <v>325</v>
      </c>
      <c r="E109" s="49">
        <v>41176154.359999999</v>
      </c>
      <c r="F109" s="49">
        <v>17977589</v>
      </c>
      <c r="G109" s="49">
        <f>35886003.44+5285920.92+4230</f>
        <v>41176154.359999999</v>
      </c>
      <c r="H109" s="51">
        <f>15799493.08+2178095.92</f>
        <v>17977589</v>
      </c>
      <c r="I109" s="49">
        <f>461860.84+121636.76+871534.72+158228.56+979927.76+159451.04+1093067.92+160078.8+1124658.08+157435.6+1141511.28+156213.12+1128080.24+155420.16+1138395.16+157121.72+1123550.12+155535.8+842100.28+154544.6+133134.68+154148.12+236081.44+489669.32+1066644.32+155882.72+1128290.56+1050281.4+161086.52+1095830.68+162854.16+1180697.28+163002.84+161218.68+1375988.6+164588.76+1255820.72+163647.12+953.1+1287912.36+160409.2+1122156.56+63321.16+619752.56+141675.52+1163181.32+1182662.88+147573.16+245029.8+9323948.2+151290.16+152628.28+1192595.04+1199076.48+153206.48+1201314.24+154428.96+1199633.4+154908.04+1202834.36+154841.96+1198245.16</f>
        <v>45312798.859999985</v>
      </c>
      <c r="J109" s="51">
        <f>116117.68+24829.56+248555.44+31321.92+31321.92+287845.32+285641.16+31305.4+283999.24+29570.8+282860.76+29702.96+280119+29389.08+283568.04+29736+279522.6+29669.92+211760.36+29620.36+29835.12+33634.72+236081.44+273925.96+34510.28+271976.32+270167.24+34625.92+267773.52+34493.76+263999.68+33552.12+33733.84+256470.48+34592.88+262959.76+34212.92+266863.24+31801+194862.64+21855.96+188395.76+31388+274052.52+276596.88+30809.8+1244980.24+8078773.92+29736+29702.96+276785.32+277568.76+29587.32+276020.08+30859.36+276036.32+31321.92+277845.4+31388+276602.48</f>
        <v>17746837.359999999</v>
      </c>
      <c r="K109" s="12" t="s">
        <v>326</v>
      </c>
      <c r="L109" s="13" t="s">
        <v>327</v>
      </c>
    </row>
    <row r="110" spans="1:12" s="25" customFormat="1" ht="63.75" x14ac:dyDescent="0.2">
      <c r="A110" s="52">
        <v>104</v>
      </c>
      <c r="B110" s="11">
        <v>5</v>
      </c>
      <c r="C110" s="61" t="s">
        <v>328</v>
      </c>
      <c r="D110" s="11" t="s">
        <v>329</v>
      </c>
      <c r="E110" s="49">
        <v>3840000</v>
      </c>
      <c r="F110" s="49">
        <v>3840000</v>
      </c>
      <c r="G110" s="49">
        <f>641592.94+1694851.76</f>
        <v>2336444.7000000002</v>
      </c>
      <c r="H110" s="49">
        <f>641592.94+1694851.76</f>
        <v>2336444.7000000002</v>
      </c>
      <c r="I110" s="49">
        <f>28352.35+1220.8+24833.51+12400.59+47039.06+4516.95</f>
        <v>118363.26</v>
      </c>
      <c r="J110" s="51">
        <f>28352.35+1220.8+24833.51+12400.59+47039.06+4516.95</f>
        <v>118363.26</v>
      </c>
      <c r="K110" s="12" t="s">
        <v>330</v>
      </c>
      <c r="L110" s="13" t="s">
        <v>331</v>
      </c>
    </row>
    <row r="111" spans="1:12" s="25" customFormat="1" ht="76.5" x14ac:dyDescent="0.2">
      <c r="A111" s="43">
        <v>105</v>
      </c>
      <c r="B111" s="11">
        <v>5</v>
      </c>
      <c r="C111" s="61" t="s">
        <v>332</v>
      </c>
      <c r="D111" s="11" t="s">
        <v>333</v>
      </c>
      <c r="E111" s="49">
        <v>419833.01</v>
      </c>
      <c r="F111" s="49">
        <v>419833.01</v>
      </c>
      <c r="G111" s="49">
        <v>419833.01</v>
      </c>
      <c r="H111" s="49">
        <v>419833.01</v>
      </c>
      <c r="I111" s="49">
        <v>0</v>
      </c>
      <c r="J111" s="51">
        <v>0</v>
      </c>
      <c r="K111" s="12" t="s">
        <v>334</v>
      </c>
      <c r="L111" s="13" t="s">
        <v>335</v>
      </c>
    </row>
    <row r="112" spans="1:12" s="25" customFormat="1" ht="25.5" x14ac:dyDescent="0.2">
      <c r="A112" s="52">
        <v>106</v>
      </c>
      <c r="B112" s="11">
        <v>5</v>
      </c>
      <c r="C112" s="48" t="s">
        <v>336</v>
      </c>
      <c r="D112" s="11" t="s">
        <v>108</v>
      </c>
      <c r="E112" s="49">
        <v>132600</v>
      </c>
      <c r="F112" s="49">
        <v>132600</v>
      </c>
      <c r="G112" s="51">
        <v>132600</v>
      </c>
      <c r="H112" s="51">
        <v>132600</v>
      </c>
      <c r="I112" s="49">
        <v>93196.89</v>
      </c>
      <c r="J112" s="51">
        <v>93196.89</v>
      </c>
      <c r="K112" s="12" t="s">
        <v>337</v>
      </c>
      <c r="L112" s="13" t="s">
        <v>338</v>
      </c>
    </row>
    <row r="113" spans="1:12" s="25" customFormat="1" ht="25.5" x14ac:dyDescent="0.2">
      <c r="A113" s="52">
        <v>107</v>
      </c>
      <c r="B113" s="11">
        <v>5</v>
      </c>
      <c r="C113" s="48" t="s">
        <v>339</v>
      </c>
      <c r="D113" s="11" t="s">
        <v>340</v>
      </c>
      <c r="E113" s="49">
        <v>522000</v>
      </c>
      <c r="F113" s="49">
        <v>522000</v>
      </c>
      <c r="G113" s="51">
        <v>522000</v>
      </c>
      <c r="H113" s="51">
        <v>522000</v>
      </c>
      <c r="I113" s="49">
        <v>443179.22</v>
      </c>
      <c r="J113" s="51">
        <v>443179.22</v>
      </c>
      <c r="K113" s="12" t="s">
        <v>337</v>
      </c>
      <c r="L113" s="13" t="s">
        <v>341</v>
      </c>
    </row>
    <row r="114" spans="1:12" s="25" customFormat="1" ht="25.5" x14ac:dyDescent="0.2">
      <c r="A114" s="43">
        <v>108</v>
      </c>
      <c r="B114" s="11">
        <v>5</v>
      </c>
      <c r="C114" s="48" t="s">
        <v>342</v>
      </c>
      <c r="D114" s="11" t="s">
        <v>129</v>
      </c>
      <c r="E114" s="49">
        <v>684000</v>
      </c>
      <c r="F114" s="49">
        <v>684000</v>
      </c>
      <c r="G114" s="51">
        <v>684000</v>
      </c>
      <c r="H114" s="51">
        <v>684000</v>
      </c>
      <c r="I114" s="49">
        <v>516574.68</v>
      </c>
      <c r="J114" s="51">
        <v>516574.68</v>
      </c>
      <c r="K114" s="12" t="s">
        <v>337</v>
      </c>
      <c r="L114" s="13" t="s">
        <v>343</v>
      </c>
    </row>
    <row r="115" spans="1:12" s="25" customFormat="1" ht="25.5" x14ac:dyDescent="0.2">
      <c r="A115" s="52">
        <v>109</v>
      </c>
      <c r="B115" s="11">
        <v>5</v>
      </c>
      <c r="C115" s="48" t="s">
        <v>344</v>
      </c>
      <c r="D115" s="11" t="s">
        <v>108</v>
      </c>
      <c r="E115" s="49">
        <v>246000</v>
      </c>
      <c r="F115" s="49">
        <v>246000</v>
      </c>
      <c r="G115" s="51">
        <v>246000</v>
      </c>
      <c r="H115" s="51">
        <v>246000</v>
      </c>
      <c r="I115" s="49">
        <v>194773.35</v>
      </c>
      <c r="J115" s="51">
        <v>194773.35</v>
      </c>
      <c r="K115" s="12" t="s">
        <v>345</v>
      </c>
      <c r="L115" s="13" t="s">
        <v>343</v>
      </c>
    </row>
    <row r="116" spans="1:12" s="25" customFormat="1" ht="25.5" x14ac:dyDescent="0.2">
      <c r="A116" s="43">
        <v>110</v>
      </c>
      <c r="B116" s="11">
        <v>5</v>
      </c>
      <c r="C116" s="48" t="s">
        <v>346</v>
      </c>
      <c r="D116" s="11" t="s">
        <v>82</v>
      </c>
      <c r="E116" s="49">
        <v>324000</v>
      </c>
      <c r="F116" s="49">
        <v>324000</v>
      </c>
      <c r="G116" s="51">
        <v>324000</v>
      </c>
      <c r="H116" s="51">
        <v>324000</v>
      </c>
      <c r="I116" s="49">
        <v>252794.48</v>
      </c>
      <c r="J116" s="51">
        <v>252794.48</v>
      </c>
      <c r="K116" s="12" t="s">
        <v>337</v>
      </c>
      <c r="L116" s="13" t="s">
        <v>347</v>
      </c>
    </row>
    <row r="117" spans="1:12" s="25" customFormat="1" ht="25.5" x14ac:dyDescent="0.2">
      <c r="A117" s="43">
        <v>111</v>
      </c>
      <c r="B117" s="11">
        <v>5</v>
      </c>
      <c r="C117" s="48" t="s">
        <v>348</v>
      </c>
      <c r="D117" s="11" t="s">
        <v>105</v>
      </c>
      <c r="E117" s="49">
        <v>258000</v>
      </c>
      <c r="F117" s="49">
        <v>258000</v>
      </c>
      <c r="G117" s="51">
        <v>258000</v>
      </c>
      <c r="H117" s="51">
        <v>258000</v>
      </c>
      <c r="I117" s="49">
        <v>188861.69</v>
      </c>
      <c r="J117" s="51">
        <v>188861.69</v>
      </c>
      <c r="K117" s="12" t="s">
        <v>345</v>
      </c>
      <c r="L117" s="13" t="s">
        <v>349</v>
      </c>
    </row>
    <row r="118" spans="1:12" s="25" customFormat="1" ht="25.5" x14ac:dyDescent="0.2">
      <c r="A118" s="52">
        <v>112</v>
      </c>
      <c r="B118" s="11">
        <v>5</v>
      </c>
      <c r="C118" s="48" t="s">
        <v>350</v>
      </c>
      <c r="D118" s="11" t="s">
        <v>136</v>
      </c>
      <c r="E118" s="49">
        <v>276000</v>
      </c>
      <c r="F118" s="49">
        <v>276000</v>
      </c>
      <c r="G118" s="51">
        <v>276000</v>
      </c>
      <c r="H118" s="51">
        <v>276000</v>
      </c>
      <c r="I118" s="49">
        <v>227704.05</v>
      </c>
      <c r="J118" s="51">
        <v>227704.05</v>
      </c>
      <c r="K118" s="12" t="s">
        <v>337</v>
      </c>
      <c r="L118" s="13" t="s">
        <v>349</v>
      </c>
    </row>
    <row r="119" spans="1:12" s="25" customFormat="1" ht="25.5" x14ac:dyDescent="0.2">
      <c r="A119" s="52">
        <v>113</v>
      </c>
      <c r="B119" s="11">
        <v>5</v>
      </c>
      <c r="C119" s="48" t="s">
        <v>351</v>
      </c>
      <c r="D119" s="11" t="s">
        <v>46</v>
      </c>
      <c r="E119" s="49">
        <v>1255000</v>
      </c>
      <c r="F119" s="49">
        <v>1255000</v>
      </c>
      <c r="G119" s="51">
        <v>1255000</v>
      </c>
      <c r="H119" s="51">
        <v>1255000</v>
      </c>
      <c r="I119" s="49">
        <v>1033560.19</v>
      </c>
      <c r="J119" s="51">
        <v>1033560.19</v>
      </c>
      <c r="K119" s="12" t="s">
        <v>337</v>
      </c>
      <c r="L119" s="13" t="s">
        <v>352</v>
      </c>
    </row>
    <row r="120" spans="1:12" s="25" customFormat="1" ht="25.5" x14ac:dyDescent="0.2">
      <c r="A120" s="43">
        <v>114</v>
      </c>
      <c r="B120" s="11">
        <v>5</v>
      </c>
      <c r="C120" s="48" t="s">
        <v>353</v>
      </c>
      <c r="D120" s="11" t="s">
        <v>114</v>
      </c>
      <c r="E120" s="49">
        <v>228000</v>
      </c>
      <c r="F120" s="49">
        <v>228000</v>
      </c>
      <c r="G120" s="51">
        <v>228000</v>
      </c>
      <c r="H120" s="51">
        <v>228000</v>
      </c>
      <c r="I120" s="49">
        <v>169919.41</v>
      </c>
      <c r="J120" s="51">
        <v>169919.41</v>
      </c>
      <c r="K120" s="12" t="s">
        <v>345</v>
      </c>
      <c r="L120" s="13" t="s">
        <v>354</v>
      </c>
    </row>
    <row r="121" spans="1:12" s="25" customFormat="1" ht="25.5" x14ac:dyDescent="0.2">
      <c r="A121" s="52">
        <v>115</v>
      </c>
      <c r="B121" s="11">
        <v>5</v>
      </c>
      <c r="C121" s="48" t="s">
        <v>355</v>
      </c>
      <c r="D121" s="11" t="s">
        <v>251</v>
      </c>
      <c r="E121" s="49">
        <v>204000</v>
      </c>
      <c r="F121" s="49">
        <v>204000</v>
      </c>
      <c r="G121" s="51">
        <v>204000</v>
      </c>
      <c r="H121" s="51">
        <v>204000</v>
      </c>
      <c r="I121" s="49">
        <v>177260.02</v>
      </c>
      <c r="J121" s="51">
        <v>177260.02</v>
      </c>
      <c r="K121" s="12" t="s">
        <v>337</v>
      </c>
      <c r="L121" s="13" t="s">
        <v>354</v>
      </c>
    </row>
    <row r="122" spans="1:12" s="25" customFormat="1" ht="25.5" x14ac:dyDescent="0.2">
      <c r="A122" s="43">
        <v>116</v>
      </c>
      <c r="B122" s="11">
        <v>5</v>
      </c>
      <c r="C122" s="62" t="s">
        <v>356</v>
      </c>
      <c r="D122" s="11" t="s">
        <v>36</v>
      </c>
      <c r="E122" s="49">
        <v>378000</v>
      </c>
      <c r="F122" s="49">
        <v>378000</v>
      </c>
      <c r="G122" s="51">
        <v>378000</v>
      </c>
      <c r="H122" s="51">
        <v>378000</v>
      </c>
      <c r="I122" s="49">
        <v>314247.51</v>
      </c>
      <c r="J122" s="51">
        <v>314247.51</v>
      </c>
      <c r="K122" s="12" t="s">
        <v>337</v>
      </c>
      <c r="L122" s="13" t="s">
        <v>357</v>
      </c>
    </row>
    <row r="123" spans="1:12" s="25" customFormat="1" ht="25.5" x14ac:dyDescent="0.2">
      <c r="A123" s="52">
        <v>117</v>
      </c>
      <c r="B123" s="11">
        <v>5</v>
      </c>
      <c r="C123" s="48" t="s">
        <v>358</v>
      </c>
      <c r="D123" s="11" t="s">
        <v>287</v>
      </c>
      <c r="E123" s="49">
        <v>192000</v>
      </c>
      <c r="F123" s="49">
        <v>192000</v>
      </c>
      <c r="G123" s="51">
        <v>192000</v>
      </c>
      <c r="H123" s="51">
        <v>192000</v>
      </c>
      <c r="I123" s="49">
        <v>127879.71</v>
      </c>
      <c r="J123" s="51">
        <v>127879.71</v>
      </c>
      <c r="K123" s="12" t="s">
        <v>337</v>
      </c>
      <c r="L123" s="13" t="s">
        <v>359</v>
      </c>
    </row>
    <row r="124" spans="1:12" s="25" customFormat="1" ht="25.5" x14ac:dyDescent="0.2">
      <c r="A124" s="52">
        <v>118</v>
      </c>
      <c r="B124" s="11">
        <v>5</v>
      </c>
      <c r="C124" s="48" t="s">
        <v>360</v>
      </c>
      <c r="D124" s="11" t="s">
        <v>361</v>
      </c>
      <c r="E124" s="49">
        <v>270000</v>
      </c>
      <c r="F124" s="49">
        <v>270000</v>
      </c>
      <c r="G124" s="51">
        <v>270000</v>
      </c>
      <c r="H124" s="51">
        <v>270000</v>
      </c>
      <c r="I124" s="49">
        <v>231325.35</v>
      </c>
      <c r="J124" s="51">
        <v>231325.35</v>
      </c>
      <c r="K124" s="12" t="s">
        <v>337</v>
      </c>
      <c r="L124" s="13" t="s">
        <v>357</v>
      </c>
    </row>
    <row r="125" spans="1:12" s="25" customFormat="1" ht="25.5" x14ac:dyDescent="0.2">
      <c r="A125" s="43">
        <v>119</v>
      </c>
      <c r="B125" s="11">
        <v>5</v>
      </c>
      <c r="C125" s="48" t="s">
        <v>362</v>
      </c>
      <c r="D125" s="11" t="s">
        <v>205</v>
      </c>
      <c r="E125" s="49">
        <v>180000</v>
      </c>
      <c r="F125" s="49">
        <v>180000</v>
      </c>
      <c r="G125" s="51">
        <v>180000</v>
      </c>
      <c r="H125" s="51">
        <v>180000</v>
      </c>
      <c r="I125" s="49">
        <v>141460.54999999999</v>
      </c>
      <c r="J125" s="51">
        <v>141460.54999999999</v>
      </c>
      <c r="K125" s="12" t="s">
        <v>337</v>
      </c>
      <c r="L125" s="13" t="s">
        <v>363</v>
      </c>
    </row>
    <row r="126" spans="1:12" s="25" customFormat="1" ht="25.5" x14ac:dyDescent="0.2">
      <c r="A126" s="52">
        <v>120</v>
      </c>
      <c r="B126" s="11">
        <v>5</v>
      </c>
      <c r="C126" s="48" t="s">
        <v>364</v>
      </c>
      <c r="D126" s="11" t="s">
        <v>102</v>
      </c>
      <c r="E126" s="49">
        <v>174000</v>
      </c>
      <c r="F126" s="49">
        <v>174000</v>
      </c>
      <c r="G126" s="51">
        <v>174000</v>
      </c>
      <c r="H126" s="51">
        <v>174000</v>
      </c>
      <c r="I126" s="49">
        <v>117002.11</v>
      </c>
      <c r="J126" s="51">
        <v>117002.11</v>
      </c>
      <c r="K126" s="12" t="s">
        <v>345</v>
      </c>
      <c r="L126" s="13" t="s">
        <v>365</v>
      </c>
    </row>
    <row r="127" spans="1:12" s="25" customFormat="1" ht="102" x14ac:dyDescent="0.2">
      <c r="A127" s="43">
        <v>121</v>
      </c>
      <c r="B127" s="11">
        <v>5</v>
      </c>
      <c r="C127" s="48" t="s">
        <v>366</v>
      </c>
      <c r="D127" s="11" t="s">
        <v>367</v>
      </c>
      <c r="E127" s="49">
        <v>207360</v>
      </c>
      <c r="F127" s="49">
        <v>207360</v>
      </c>
      <c r="G127" s="51">
        <v>207360</v>
      </c>
      <c r="H127" s="51">
        <v>207360</v>
      </c>
      <c r="I127" s="49">
        <v>0</v>
      </c>
      <c r="J127" s="51">
        <v>0</v>
      </c>
      <c r="K127" s="12" t="s">
        <v>368</v>
      </c>
      <c r="L127" s="13" t="s">
        <v>369</v>
      </c>
    </row>
    <row r="128" spans="1:12" s="25" customFormat="1" ht="38.25" x14ac:dyDescent="0.2">
      <c r="A128" s="43">
        <v>122</v>
      </c>
      <c r="B128" s="11">
        <v>5</v>
      </c>
      <c r="C128" s="48" t="s">
        <v>370</v>
      </c>
      <c r="D128" s="11" t="s">
        <v>108</v>
      </c>
      <c r="E128" s="49">
        <v>328780</v>
      </c>
      <c r="F128" s="49">
        <v>328780</v>
      </c>
      <c r="G128" s="51">
        <v>328780</v>
      </c>
      <c r="H128" s="51">
        <v>328780</v>
      </c>
      <c r="I128" s="49">
        <f>7688.13+7688.13+7688.14+7215.67+6319.03+5894.87+61641.47+7933.54+6566.23+5774.63+5774.62+6444.63+7853.92+8728+9108.14+507.6+7175.25+6106.26+6106.26+6106.26+8065.74+8088.22+8367.16+8367.17+8367.16+8367.16+9203.13+9079.29+9457.6+9457.6</f>
        <v>275141.01000000007</v>
      </c>
      <c r="J128" s="51">
        <f>7688.13+7688.13+7688.14+7215.67+6319.03+5894.87+61641.47+7933.54+6566.23+5774.63+5774.62+6444.63+7853.92+8728+9108.14+507.6+7175.25+6106.26+6106.26+6106.26+8065.74+8088.22+8367.16+8367.17+8367.16+8367.16+9203.13+9079.29+9457.6+9457.6</f>
        <v>275141.01000000007</v>
      </c>
      <c r="K128" s="12" t="s">
        <v>345</v>
      </c>
      <c r="L128" s="13" t="s">
        <v>371</v>
      </c>
    </row>
    <row r="129" spans="1:12" s="25" customFormat="1" ht="25.5" x14ac:dyDescent="0.2">
      <c r="A129" s="52">
        <v>123</v>
      </c>
      <c r="B129" s="11">
        <v>5</v>
      </c>
      <c r="C129" s="48" t="s">
        <v>372</v>
      </c>
      <c r="D129" s="11" t="s">
        <v>46</v>
      </c>
      <c r="E129" s="49">
        <v>512000</v>
      </c>
      <c r="F129" s="49">
        <v>512000</v>
      </c>
      <c r="G129" s="51">
        <v>512000</v>
      </c>
      <c r="H129" s="51">
        <v>512000</v>
      </c>
      <c r="I129" s="49">
        <f>10480.98+10338.94+10568.41+17724.83+14413.13+23181.78+11590.89+11590.89+11590.89+22609.32+11137.18+12108.8+11590.89+7469.49+15592.43+11543.66+11543.66+11496.8+11628.56+12333.82+11609.47+11648.39+11753.97+11841.05+19458.65+15931.02+11816.88+11841.05+12010.23+12332.72</f>
        <v>390778.77999999991</v>
      </c>
      <c r="J129" s="51">
        <f>10480.98+10338.94+10568.41+17724.83+14413.13+23181.78+11590.89+11590.89+11590.89+22609.32+11137.18+12108.8+11590.89+7469.49+15592.43+11543.66+11543.66+11496.8+11628.56+12333.82+11609.47+11648.39+11753.97+11841.05+19458.65+15931.02+11816.88+11841.05+12010.23+12332.72</f>
        <v>390778.77999999991</v>
      </c>
      <c r="K129" s="12" t="s">
        <v>337</v>
      </c>
      <c r="L129" s="13" t="s">
        <v>373</v>
      </c>
    </row>
    <row r="130" spans="1:12" s="25" customFormat="1" ht="38.25" x14ac:dyDescent="0.2">
      <c r="A130" s="52">
        <v>124</v>
      </c>
      <c r="B130" s="11">
        <v>5</v>
      </c>
      <c r="C130" s="48" t="s">
        <v>374</v>
      </c>
      <c r="D130" s="11" t="s">
        <v>102</v>
      </c>
      <c r="E130" s="49">
        <v>398673</v>
      </c>
      <c r="F130" s="49">
        <v>398673</v>
      </c>
      <c r="G130" s="51">
        <f>E130</f>
        <v>398673</v>
      </c>
      <c r="H130" s="51">
        <f>E130</f>
        <v>398673</v>
      </c>
      <c r="I130" s="49">
        <f>9216.65+9216.65+9443.58+9670.7+9925.52+9942.19+7611.87+7611.87+7611.88+7755.22+7755.22+7337.84+6190.6+6147.27+6190.6+7594.66+7594.67+7594.67+5158.19+5237.95+5246.8+5374.58+5374.58+5374.58</f>
        <v>176178.34000000003</v>
      </c>
      <c r="J130" s="51">
        <f>9216.65+9216.65+9443.58+9670.7+9925.52+9942.19+7611.87+7611.87+7611.88+7755.22+7755.22+7337.84+6190.6+6147.27+6190.6+7594.66+7594.67+7594.67+5158.19+5237.95+5246.8+5374.58+5374.58+5374.58</f>
        <v>176178.34000000003</v>
      </c>
      <c r="K130" s="12" t="s">
        <v>375</v>
      </c>
      <c r="L130" s="13" t="s">
        <v>376</v>
      </c>
    </row>
    <row r="131" spans="1:12" s="25" customFormat="1" ht="38.25" x14ac:dyDescent="0.2">
      <c r="A131" s="43">
        <v>125</v>
      </c>
      <c r="B131" s="11">
        <v>5</v>
      </c>
      <c r="C131" s="48" t="s">
        <v>377</v>
      </c>
      <c r="D131" s="11" t="s">
        <v>378</v>
      </c>
      <c r="E131" s="49">
        <v>457600</v>
      </c>
      <c r="F131" s="49">
        <v>457600</v>
      </c>
      <c r="G131" s="51">
        <v>457600</v>
      </c>
      <c r="H131" s="51">
        <v>457600</v>
      </c>
      <c r="I131" s="49">
        <f>8180.48+7608.16+7608.16+7608.16+8452.35+9526.78+9965.09+10041.33+10052.79+9798.69+10263.38+9383.59+10263.38+10263.39+10263.39+10263.39+10263.39+10263.38+10110.03+9812.84+10287.62+10314.5+10650.32+10650.32+10318.83+10650.32+10814.61+10814.61+10814.61+10814.61+10561.34+10690.36+10673.25</f>
        <v>328047.45</v>
      </c>
      <c r="J131" s="51">
        <f>8180.48+7608.16+7608.16+7608.16+8452.35+9526.78+9965.09+10041.33+10052.79+9798.69+10263.38+9383.59+10263.38+10263.39+10263.39+10263.39+10263.39+10263.38+10110.03+9812.84+10287.62+10314.5+10650.32+10650.32+10318.83+10650.32+10814.61+10814.61+10814.61+10814.61+10561.34+10690.36+10673.25</f>
        <v>328047.45</v>
      </c>
      <c r="K131" s="12" t="s">
        <v>345</v>
      </c>
      <c r="L131" s="13" t="s">
        <v>379</v>
      </c>
    </row>
    <row r="132" spans="1:12" s="25" customFormat="1" ht="38.25" x14ac:dyDescent="0.2">
      <c r="A132" s="52">
        <v>126</v>
      </c>
      <c r="B132" s="11">
        <v>5</v>
      </c>
      <c r="C132" s="48" t="s">
        <v>380</v>
      </c>
      <c r="D132" s="11" t="s">
        <v>114</v>
      </c>
      <c r="E132" s="49">
        <v>366724.8</v>
      </c>
      <c r="F132" s="49">
        <v>366724.8</v>
      </c>
      <c r="G132" s="51">
        <v>366724.8</v>
      </c>
      <c r="H132" s="51">
        <v>366724.8</v>
      </c>
      <c r="I132" s="49">
        <f>35147.14+5236.7+7450.9+7545.31+7343.07+7343.06+7343.07+7343.06+5987.63+5070.74+5539.04+5406.73+3666.36+6138.44+6145.14+6145.14+6145.14+7299.69+8865.91+8903.91+9453.36+9042.52+9081.15+9081.15+8621.13+8309.04+9111.17+9111.83+9150.44</f>
        <v>241027.97000000003</v>
      </c>
      <c r="J132" s="51">
        <f>35147.14+5236.7+7450.9+7545.31+7343.07+7343.06+7343.07+7343.06+5987.63+5070.74+5539.04+5406.73+3666.36+6138.44+6145.14+6145.14+6145.14+7299.69+8865.91+8903.91+9453.36+9042.52+9081.15+9081.15+8621.13+8309.04+9111.17+9111.83+9150.44</f>
        <v>241027.97000000003</v>
      </c>
      <c r="K132" s="12" t="s">
        <v>381</v>
      </c>
      <c r="L132" s="13" t="s">
        <v>382</v>
      </c>
    </row>
    <row r="133" spans="1:12" s="25" customFormat="1" ht="38.25" x14ac:dyDescent="0.2">
      <c r="A133" s="43">
        <v>127</v>
      </c>
      <c r="B133" s="11">
        <v>5</v>
      </c>
      <c r="C133" s="48" t="s">
        <v>383</v>
      </c>
      <c r="D133" s="11" t="s">
        <v>82</v>
      </c>
      <c r="E133" s="49">
        <v>472160</v>
      </c>
      <c r="F133" s="49">
        <v>472160</v>
      </c>
      <c r="G133" s="51">
        <v>0</v>
      </c>
      <c r="H133" s="51">
        <v>0</v>
      </c>
      <c r="I133" s="49">
        <v>0</v>
      </c>
      <c r="J133" s="51">
        <v>0</v>
      </c>
      <c r="K133" s="12" t="s">
        <v>384</v>
      </c>
      <c r="L133" s="13" t="s">
        <v>385</v>
      </c>
    </row>
    <row r="134" spans="1:12" s="25" customFormat="1" ht="25.5" x14ac:dyDescent="0.2">
      <c r="A134" s="52">
        <v>128</v>
      </c>
      <c r="B134" s="11">
        <v>5</v>
      </c>
      <c r="C134" s="48" t="s">
        <v>386</v>
      </c>
      <c r="D134" s="11" t="s">
        <v>387</v>
      </c>
      <c r="E134" s="49">
        <v>391040</v>
      </c>
      <c r="F134" s="49">
        <v>391040</v>
      </c>
      <c r="G134" s="51">
        <v>391040</v>
      </c>
      <c r="H134" s="51">
        <v>391040</v>
      </c>
      <c r="I134" s="49">
        <f xml:space="preserve"> 9330.54+8494.75+8418.75+8456.75</f>
        <v>34700.79</v>
      </c>
      <c r="J134" s="51">
        <f xml:space="preserve"> 9330.54+8494.75+8418.75+8456.75</f>
        <v>34700.79</v>
      </c>
      <c r="K134" s="12" t="s">
        <v>388</v>
      </c>
      <c r="L134" s="13" t="s">
        <v>385</v>
      </c>
    </row>
    <row r="135" spans="1:12" s="25" customFormat="1" ht="25.5" x14ac:dyDescent="0.2">
      <c r="A135" s="52">
        <v>129</v>
      </c>
      <c r="B135" s="11">
        <v>5</v>
      </c>
      <c r="C135" s="48" t="s">
        <v>389</v>
      </c>
      <c r="D135" s="11" t="s">
        <v>105</v>
      </c>
      <c r="E135" s="49">
        <v>472160</v>
      </c>
      <c r="F135" s="49">
        <v>472160</v>
      </c>
      <c r="G135" s="51">
        <v>0</v>
      </c>
      <c r="H135" s="51">
        <v>0</v>
      </c>
      <c r="I135" s="49">
        <v>0</v>
      </c>
      <c r="J135" s="51">
        <v>0</v>
      </c>
      <c r="K135" s="12" t="s">
        <v>390</v>
      </c>
      <c r="L135" s="13" t="s">
        <v>385</v>
      </c>
    </row>
    <row r="136" spans="1:12" s="25" customFormat="1" ht="51" x14ac:dyDescent="0.2">
      <c r="A136" s="43">
        <v>130</v>
      </c>
      <c r="B136" s="11">
        <v>5</v>
      </c>
      <c r="C136" s="48" t="s">
        <v>391</v>
      </c>
      <c r="D136" s="11" t="s">
        <v>226</v>
      </c>
      <c r="E136" s="49">
        <v>472160</v>
      </c>
      <c r="F136" s="49">
        <v>472160</v>
      </c>
      <c r="G136" s="51">
        <v>0</v>
      </c>
      <c r="H136" s="51">
        <v>0</v>
      </c>
      <c r="I136" s="49">
        <v>0</v>
      </c>
      <c r="J136" s="51">
        <v>0</v>
      </c>
      <c r="K136" s="12" t="s">
        <v>392</v>
      </c>
      <c r="L136" s="13" t="s">
        <v>385</v>
      </c>
    </row>
    <row r="137" spans="1:12" s="25" customFormat="1" ht="51" x14ac:dyDescent="0.2">
      <c r="A137" s="52">
        <v>131</v>
      </c>
      <c r="B137" s="11">
        <v>5</v>
      </c>
      <c r="C137" s="48" t="s">
        <v>393</v>
      </c>
      <c r="D137" s="11" t="s">
        <v>226</v>
      </c>
      <c r="E137" s="49">
        <v>472160</v>
      </c>
      <c r="F137" s="49">
        <v>472160</v>
      </c>
      <c r="G137" s="51">
        <v>0</v>
      </c>
      <c r="H137" s="51">
        <v>0</v>
      </c>
      <c r="I137" s="49">
        <v>0</v>
      </c>
      <c r="J137" s="51">
        <v>0</v>
      </c>
      <c r="K137" s="12" t="s">
        <v>394</v>
      </c>
      <c r="L137" s="13" t="s">
        <v>385</v>
      </c>
    </row>
    <row r="138" spans="1:12" s="25" customFormat="1" ht="25.5" x14ac:dyDescent="0.2">
      <c r="A138" s="43">
        <v>132</v>
      </c>
      <c r="B138" s="11">
        <v>5</v>
      </c>
      <c r="C138" s="48" t="s">
        <v>395</v>
      </c>
      <c r="D138" s="11" t="s">
        <v>396</v>
      </c>
      <c r="E138" s="49">
        <v>1631653</v>
      </c>
      <c r="F138" s="49">
        <v>1631653</v>
      </c>
      <c r="G138" s="51">
        <f>817608+471832+342213</f>
        <v>1631653</v>
      </c>
      <c r="H138" s="51">
        <f>G138</f>
        <v>1631653</v>
      </c>
      <c r="I138" s="49">
        <f>9084.09+5691.63+4439.33+9244.42+5870.26+5256.31+4215.75+2514.4+1822.43+10107.91+6122.83+4807.79+10273.42+6101.34+4854.85+10112.49+6081.86+4778.45+6969.95+4353.84+3206.67+10687.85+6096.58+5098.41+4313.85+2509.5+1728.92+9441.79+6225.18+4968.53+5001.47+2854.31+2263.67+9924.77+5738.85+4755.72+10562.83+5199.94+4936.62+3505.48+2147.86+1714.35+4359.32+2677.97+2194.94+4674.88+2757.16+2042.12+4878.89+2547.33+2059.31+5004.99+2240.61+2122.8+5160.34+2877.54+2149.42+2155.12+1251.45+1007.02+5216.64+2834.87+2235.33+4674.77+3068.64+2318.57+9758.89+5967.79+4776.37+10041.28+6257.76+5060.59+4763.18+2806.55+2123.16+9826.24+6248+4905.9+4984.5+3050.57+2395.58+4155.82+2645.76+1975.94+2669.4+1586.16+1159.75+9882.97+6231.14+4950.99+7866+4002+1932+4909.74+3065.51+2321.61+4814.91+3062.1+2265.69+4135.64+2631.06+2136.59+5126.69+2933.8+2367.48+2593.86+1601.5+1295.56+5175.12+3066.2+2307.25+10478.19+6153.27+5034.09+10788.97+6269.55+4963.32+11412.67+6195.52+4939.25+10231.03+6386.78+4735.08+5489.81+2793.06+1348.38+5320.1+3039.15+2300.84+10271.43+6530.47+4782.21+8840.17+5571.74+4432.95+4962.83+3238.86+2261.06+10071.97+6395.32+5229.11+5002.42+3357.52+2390.63+5271.2+3503.85+2766.9+6309.19+3209.94+1549.63+10442.68+6262.26+4973.66+4747.91+3197.41+2310.5+4724.09+3024.68+2273.7+10945.99+6297.12+5220.03+5072.38+3053.17+2504.1+4168.68+2741.3+2236.92+10717.44+6252.95+5116.38+4658.86+2796.05+2222.05+10120.38+6348.08+5226.14+9964.28+6186.43+5045.21+6636.94+3376.69+1630.13+4341.32+2827.31+2260.48+4291.09+2760.56+2225.02+10705.43+5108.65+4985.09+2425.82+1688.83+1374.73+9315.16+5772.74+5004.54+4661.05+2285.26+2236.84+4636.85+2174.37+2198.19+5162.06+2626.31+1267.88+6322.16+5049.69+3987.99+2386.72+2221.18+2538.02+1354.64+1338.25+10034.84+11010.76+8168.36+5053.38+4176.18+2813.5+2261.9+11033.02+6618.14+5221.13+3523.31+1792.56+865.38+4848.31+2889.69+2273.1+4545.89+2725.55+2328.42+10284.41+6140.76+5301.31+7886.95+3797.41+4684.97+345.34+137.96+16.92+4409.07+2627.29+2362.65+4448.73+2361.89+2846.36+143.68+59.39+6.87+6309.19+3209.94+1549.63+10540.15+6108.03+5269.43+4239.7+2501.29+2373.19+9751.12+5813.91+5333.39+3999.05+2498.3+2399.58+1966.5+1000.5+483+10782.02+5644.36+5521.57+4328.98+2429.75+2466.6+9907.75+5169.78+5914.57+4159.03+2645.25+1982.31+3933+2001+966+10826.62+5482.11+5770.02</f>
        <v>1313110.4100000001</v>
      </c>
      <c r="J138" s="49">
        <f>9084.09+5691.63+4439.33+9244.42+5870.26+5256.31+4215.75+2514.4+1822.43+10107.91+6122.83+4807.79+10273.42+6101.34+4854.85+10112.49+6081.86+4778.45+6969.95+4353.84+3206.67+10687.85+6096.58+5098.41+4313.85+2509.5+1728.92+9441.79+6225.18+4968.53+5001.47+2854.31+2263.67+9924.77+5738.85+4755.72+10562.83+5199.94+4936.62+3505.48+2147.86+1714.35+4359.32+2677.97+2194.94+4674.88+2757.16+2042.12+4878.89+2547.33+2059.31+5004.99+2240.61+2122.8+5160.34+2877.54+2149.42+2155.12+1251.45+1007.02+5216.64+2834.87+2235.33+4674.77+3068.64+2318.57+9758.89+5967.79+4776.37+10041.28+6257.76+5060.59+4763.18+2806.55+2123.16+9826.24+6248+4905.9+4984.5+3050.57+2395.58+4155.82+2645.76+1975.94+2669.4+1586.16+1159.75+9882.97+6231.14+4950.99+7866+4002+1932+4909.74+3065.51+2321.61+4814.91+3062.1+2265.69+4135.64+2631.06+2136.59+5126.69+2933.8+2367.48+2593.86+1601.5+1295.56+5175.12+3066.2+2307.25+10478.19+6153.27+5034.09+10788.97+6269.55+4963.32+11412.67+6195.52+4939.25+10231.03+6386.78+4735.08+5489.81+2793.06+1348.38+5320.1+3039.15+2300.84+10271.43+6530.47+4782.21+8840.17+5571.74+4432.95+4962.83+3238.86+2261.06+10071.97+6395.32+5229.11+5002.42+3357.52+2390.63+5271.2+3503.85+2766.9+6309.19+3209.94+1549.63+10442.68+6262.26+4973.66+4747.91+3197.41+2310.5+4724.09+3024.68+2273.7+10945.99+6297.12+5220.03+5072.38+3053.17+2504.1+4168.68+2741.3+2236.92+10717.44+6252.95+5116.38+4658.86+2796.05+2222.05+10120.38+6348.08+5226.14+9964.28+6186.43+5045.21+6636.94+3376.69+1630.13+4341.32+2827.31+2260.48+4291.09+2760.56+2225.02+10705.43+5108.65+4985.09+2425.82+1688.83+1374.73+9315.16+5772.74+5004.54+4661.05+2285.26+2236.84+4636.85+2174.37+2198.19+5162.06+2626.31+1267.88+6322.16+5049.69+3987.99+2386.72+2221.18+2538.02+1354.64+1338.25+10034.84+11010.76+8168.36+5053.38+4176.18+2813.5+2261.9+11033.02+6618.14+5221.13+3523.31+1792.56+865.38+4848.31+2889.69+2273.1+4545.89+2725.55+2328.42+10284.41+6140.76+5301.31+7886.95+3797.41+4684.97+345.34+137.96+16.92+4409.07+2627.29+2362.65+4448.73+2361.89+2846.36+143.68+59.39+6.87+6309.19+3209.94+1549.63+10540.15+6108.03+5269.43+4239.7+2501.29+2373.19+9751.12+5813.91+5333.39+3999.05+2498.3+2399.58+1966.5+1000.5+483+10782.02+5644.36+5521.57+4328.98+2429.75+2466.6+9907.75+5169.78+5914.57+4159.03+2645.25+1982.31+3933+2001+966+10826.62+5482.11+5770.02</f>
        <v>1313110.4100000001</v>
      </c>
      <c r="K138" s="12" t="s">
        <v>397</v>
      </c>
      <c r="L138" s="13" t="s">
        <v>398</v>
      </c>
    </row>
    <row r="139" spans="1:12" s="25" customFormat="1" ht="51" x14ac:dyDescent="0.2">
      <c r="A139" s="43">
        <v>133</v>
      </c>
      <c r="B139" s="11">
        <v>5</v>
      </c>
      <c r="C139" s="48" t="s">
        <v>399</v>
      </c>
      <c r="D139" s="11" t="s">
        <v>400</v>
      </c>
      <c r="E139" s="49">
        <v>215444.7</v>
      </c>
      <c r="F139" s="49">
        <v>215444.7</v>
      </c>
      <c r="G139" s="51">
        <v>215444.7</v>
      </c>
      <c r="H139" s="51">
        <v>215444.7</v>
      </c>
      <c r="I139" s="49">
        <v>0</v>
      </c>
      <c r="J139" s="51">
        <v>0</v>
      </c>
      <c r="K139" s="12" t="s">
        <v>401</v>
      </c>
      <c r="L139" s="13" t="s">
        <v>402</v>
      </c>
    </row>
    <row r="140" spans="1:12" s="25" customFormat="1" ht="51" x14ac:dyDescent="0.2">
      <c r="A140" s="52">
        <v>134</v>
      </c>
      <c r="B140" s="11">
        <v>5</v>
      </c>
      <c r="C140" s="48" t="s">
        <v>403</v>
      </c>
      <c r="D140" s="11" t="s">
        <v>404</v>
      </c>
      <c r="E140" s="49">
        <v>671360</v>
      </c>
      <c r="F140" s="49">
        <v>671360</v>
      </c>
      <c r="G140" s="51">
        <v>671360</v>
      </c>
      <c r="H140" s="51">
        <v>671360</v>
      </c>
      <c r="I140" s="51">
        <f>14320+16800+17600+17480+16640+14000+16320+13640+13640+11280+15240+17600+16160+18240+17560+11680+15880+16720+15080+10880+17600+16520+19040+17440+17880+15640+14280+15120+15960+17640+15120+16800+17640+19320</f>
        <v>542760</v>
      </c>
      <c r="J140" s="51">
        <f>14320+16800+17600+17480+16640+14000+16320+13640+13640+11280+15240+17600+16160+18240+17560+11680+15880+16720+15080+10880+17600+16520+19040+17440+17880+15640+14280+15120+15960+17640+15120+16800+17640+19320</f>
        <v>542760</v>
      </c>
      <c r="K140" s="12" t="s">
        <v>397</v>
      </c>
      <c r="L140" s="13" t="s">
        <v>405</v>
      </c>
    </row>
    <row r="141" spans="1:12" s="25" customFormat="1" ht="25.5" x14ac:dyDescent="0.2">
      <c r="A141" s="52">
        <v>135</v>
      </c>
      <c r="B141" s="11">
        <v>5</v>
      </c>
      <c r="C141" s="48" t="s">
        <v>406</v>
      </c>
      <c r="D141" s="11" t="s">
        <v>396</v>
      </c>
      <c r="E141" s="49">
        <v>1000000</v>
      </c>
      <c r="F141" s="49">
        <v>1000000</v>
      </c>
      <c r="G141" s="51">
        <v>1000000</v>
      </c>
      <c r="H141" s="51">
        <v>1000000</v>
      </c>
      <c r="I141" s="49">
        <f>5920+10680+13000+12880+19280+22360+22840+22160+20280+20640+20920+21000+23400+21760+22920</f>
        <v>280040</v>
      </c>
      <c r="J141" s="51">
        <f>5920+10680+13000+12880+19280+22360+22840+22160+20280+20640+20920+21000+23400+21760+22920</f>
        <v>280040</v>
      </c>
      <c r="K141" s="12" t="s">
        <v>407</v>
      </c>
      <c r="L141" s="13">
        <v>45695</v>
      </c>
    </row>
    <row r="142" spans="1:12" s="25" customFormat="1" ht="38.25" x14ac:dyDescent="0.2">
      <c r="A142" s="43">
        <v>136</v>
      </c>
      <c r="B142" s="11">
        <v>5</v>
      </c>
      <c r="C142" s="48" t="s">
        <v>408</v>
      </c>
      <c r="D142" s="11" t="s">
        <v>121</v>
      </c>
      <c r="E142" s="49">
        <v>394375</v>
      </c>
      <c r="F142" s="49">
        <v>394375</v>
      </c>
      <c r="G142" s="51">
        <f>25000+369375</f>
        <v>394375</v>
      </c>
      <c r="H142" s="51">
        <f>25000+369375</f>
        <v>394375</v>
      </c>
      <c r="I142" s="49">
        <v>188542.49</v>
      </c>
      <c r="J142" s="51">
        <v>188542.49</v>
      </c>
      <c r="K142" s="12" t="s">
        <v>409</v>
      </c>
      <c r="L142" s="13" t="s">
        <v>410</v>
      </c>
    </row>
    <row r="143" spans="1:12" s="25" customFormat="1" ht="25.5" x14ac:dyDescent="0.2">
      <c r="A143" s="52">
        <v>137</v>
      </c>
      <c r="B143" s="11">
        <v>5</v>
      </c>
      <c r="C143" s="48" t="s">
        <v>411</v>
      </c>
      <c r="D143" s="11" t="s">
        <v>46</v>
      </c>
      <c r="E143" s="49">
        <v>450000</v>
      </c>
      <c r="F143" s="49">
        <v>450000</v>
      </c>
      <c r="G143" s="51">
        <v>450000</v>
      </c>
      <c r="H143" s="51">
        <v>450000</v>
      </c>
      <c r="I143" s="49">
        <f>31810.62+21036.6+12369.24+9742.19+24084.99+8650.37+9750.37+22152.86+9045.89+10917.63+18381.26+11574.19+8086.98+11231.62+9160.05+8312.96+8035.27+8150.54+8147.83+9952.45+10217.81+17668.27+14234.49+25565.86+24346.06</f>
        <v>352626.4</v>
      </c>
      <c r="J143" s="51">
        <f>31810.62+21036.6+12369.24+9742.19+24084.99+8650.37+9750.37+22152.86+9045.89+10917.63+18381.26+11574.19+8086.98+11231.62+9160.05+8312.96+8035.27+8150.54+8147.83+9952.45+10217.81+17668.27+14234.49+25565.86+24346.06</f>
        <v>352626.4</v>
      </c>
      <c r="K143" s="12" t="s">
        <v>337</v>
      </c>
      <c r="L143" s="13" t="s">
        <v>412</v>
      </c>
    </row>
    <row r="144" spans="1:12" s="25" customFormat="1" ht="25.5" x14ac:dyDescent="0.2">
      <c r="A144" s="43">
        <v>138</v>
      </c>
      <c r="B144" s="11">
        <v>5</v>
      </c>
      <c r="C144" s="48" t="s">
        <v>413</v>
      </c>
      <c r="D144" s="11" t="s">
        <v>414</v>
      </c>
      <c r="E144" s="49">
        <v>392751.3</v>
      </c>
      <c r="F144" s="49">
        <v>349894.3</v>
      </c>
      <c r="G144" s="51">
        <v>392751.3</v>
      </c>
      <c r="H144" s="51">
        <v>349894.3</v>
      </c>
      <c r="I144" s="49">
        <f>24123.89+5799.01+5925.22+6672.81+8446.26+8608.49+8608.61+8571.46+8692.88+8692.88+8692.88+6669.17+6720.61+4539.14+2045.76+6669.17+6602.96+6408.6+6696.33+6822.37+6822.37+6822.37+6822.37+6822.37+7791.25+9578.03+10595.56+10851.75+10651.18+11601.69+10994.27+11259.46+11255.59</f>
        <v>277876.76</v>
      </c>
      <c r="J144" s="51">
        <f>24123.89+5799.01+5925.22+6672.81+8446.26+8608.49+8608.61+8571.46+8692.88+8692.88+8692.88+6669.17+6720.61+4539.14+2045.76+6669.17+6602.96+6408.6+6696.33+6822.37+6822.37+6822.37+6822.37+6822.37+7791.25+9578.03+10595.56+6251.75+6051.18+7001.69+6394.27+6659.46+6655.59</f>
        <v>250276.75999999995</v>
      </c>
      <c r="K144" s="12" t="s">
        <v>345</v>
      </c>
      <c r="L144" s="13" t="s">
        <v>415</v>
      </c>
    </row>
    <row r="145" spans="1:12" s="25" customFormat="1" ht="25.5" x14ac:dyDescent="0.2">
      <c r="A145" s="52">
        <v>139</v>
      </c>
      <c r="B145" s="11">
        <v>5</v>
      </c>
      <c r="C145" s="48" t="s">
        <v>416</v>
      </c>
      <c r="D145" s="11" t="s">
        <v>129</v>
      </c>
      <c r="E145" s="49">
        <v>359826.9</v>
      </c>
      <c r="F145" s="49">
        <v>359826.9</v>
      </c>
      <c r="G145" s="51">
        <v>359826.9</v>
      </c>
      <c r="H145" s="51">
        <f>G145</f>
        <v>359826.9</v>
      </c>
      <c r="I145" s="49">
        <f>3866.01+3998.77+5553.6+5467.39+5625.34+10957.26+4050.24+3888.24+4050.24+3979.25+4050.24+3979.25+4050.24+4988.51+4050.24+4050.24+4033.68+3951.66+4157.64+4042.31+3888.24+7841.83+13200.88+7679.31+8732.82+8000.15+9689.05+6092.55+30436.05</f>
        <v>188351.22999999995</v>
      </c>
      <c r="J145" s="51">
        <f>3866.01+3998.77+5553.6+5467.39+5625.34+10957.26+4050.24+3888.24+4050.24+3979.25+4050.24+3979.25+4050.24+4988.51+4050.24+4050.24+4033.68+3951.66+4157.64+4042.31+3888.24+7841.83+13200.88+7679.31+8732.82+8000.15+9689.05+6092.55+30436.05</f>
        <v>188351.22999999995</v>
      </c>
      <c r="K145" s="12" t="s">
        <v>417</v>
      </c>
      <c r="L145" s="13" t="s">
        <v>418</v>
      </c>
    </row>
    <row r="146" spans="1:12" s="25" customFormat="1" ht="76.5" x14ac:dyDescent="0.2">
      <c r="A146" s="52">
        <v>140</v>
      </c>
      <c r="B146" s="11">
        <v>5</v>
      </c>
      <c r="C146" s="48" t="s">
        <v>419</v>
      </c>
      <c r="D146" s="11" t="s">
        <v>46</v>
      </c>
      <c r="E146" s="49">
        <v>1066611.24</v>
      </c>
      <c r="F146" s="49">
        <v>1066611.24</v>
      </c>
      <c r="G146" s="51">
        <f>603381+310230.24+153000</f>
        <v>1066611.24</v>
      </c>
      <c r="H146" s="51">
        <f>603381+310230.24+153000</f>
        <v>1066611.24</v>
      </c>
      <c r="I146" s="49">
        <f>10637.36+35557.95+16643.79+25362.81+12156.2+32191.86+13909.88+14010.66+6224.01+41303.14+9853.73+14093.63+10427.97+27195.7+12687.3+9832.87+14154.11+14225.09+24730.87+25960.9+13528.77+10417.91+22541.63+30546.88+14022.46+11409.24+11194.49+14464.52+10266.6+10924.19+10924.29+14495.64+10413.89+14410.19+11314.44+18639.24+10143.8+12352.74+10804.14+22028.3+13839.78+21848.5+40157.28+27545.95</f>
        <v>759394.70000000007</v>
      </c>
      <c r="J146" s="51">
        <f>10637.36+35557.95+16643.79+25362.81+12156.2+32191.86+13909.88+14010.66+6224.01+41303.14+9853.73+14093.63+10427.97+27195.7+12687.3+9832.87+14154.11+14225.09+24730.87+25960.9+13528.77+10417.91+22541.63+30546.88+14022.46+11409.24+11194.49+14464.52+10266.6+10924.19+10924.29+14495.64+10413.89+14410.19+11314.44+18639.24+10143.8+12352.74+10804.14+22028.3+13839.78+21848.5+40157.28+27545.95</f>
        <v>759394.70000000007</v>
      </c>
      <c r="K146" s="12" t="s">
        <v>420</v>
      </c>
      <c r="L146" s="13" t="s">
        <v>421</v>
      </c>
    </row>
    <row r="147" spans="1:12" s="25" customFormat="1" ht="25.5" x14ac:dyDescent="0.2">
      <c r="A147" s="43">
        <v>141</v>
      </c>
      <c r="B147" s="11">
        <v>5</v>
      </c>
      <c r="C147" s="48" t="s">
        <v>422</v>
      </c>
      <c r="D147" s="11" t="s">
        <v>423</v>
      </c>
      <c r="E147" s="49">
        <v>322000</v>
      </c>
      <c r="F147" s="49">
        <v>229908</v>
      </c>
      <c r="G147" s="51">
        <v>322000</v>
      </c>
      <c r="H147" s="51">
        <v>229908</v>
      </c>
      <c r="I147" s="49">
        <v>229597.19</v>
      </c>
      <c r="J147" s="51">
        <v>163932.38</v>
      </c>
      <c r="K147" s="12" t="s">
        <v>337</v>
      </c>
      <c r="L147" s="13" t="s">
        <v>424</v>
      </c>
    </row>
    <row r="148" spans="1:12" s="25" customFormat="1" ht="51" x14ac:dyDescent="0.2">
      <c r="A148" s="52">
        <v>142</v>
      </c>
      <c r="B148" s="11">
        <v>5</v>
      </c>
      <c r="C148" s="48" t="s">
        <v>425</v>
      </c>
      <c r="D148" s="11" t="s">
        <v>423</v>
      </c>
      <c r="E148" s="49">
        <v>2485140</v>
      </c>
      <c r="F148" s="49">
        <v>2485140</v>
      </c>
      <c r="G148" s="51">
        <v>2485140</v>
      </c>
      <c r="H148" s="51">
        <v>2485140</v>
      </c>
      <c r="I148" s="49">
        <v>209745.25</v>
      </c>
      <c r="J148" s="51">
        <v>209745.25</v>
      </c>
      <c r="K148" s="12" t="s">
        <v>426</v>
      </c>
      <c r="L148" s="13">
        <v>45880</v>
      </c>
    </row>
    <row r="149" spans="1:12" s="25" customFormat="1" ht="25.5" x14ac:dyDescent="0.2">
      <c r="A149" s="43">
        <v>143</v>
      </c>
      <c r="B149" s="11">
        <v>5</v>
      </c>
      <c r="C149" s="48" t="s">
        <v>427</v>
      </c>
      <c r="D149" s="11" t="s">
        <v>428</v>
      </c>
      <c r="E149" s="49">
        <v>343980</v>
      </c>
      <c r="F149" s="49">
        <v>343980</v>
      </c>
      <c r="G149" s="51">
        <v>343980</v>
      </c>
      <c r="H149" s="51">
        <v>343980</v>
      </c>
      <c r="I149" s="49">
        <f>50264.73+18501.71+18551.54</f>
        <v>87317.98000000001</v>
      </c>
      <c r="J149" s="51">
        <f>50264.73+18501.71+18551.54</f>
        <v>87317.98000000001</v>
      </c>
      <c r="K149" s="12" t="s">
        <v>429</v>
      </c>
      <c r="L149" s="13" t="s">
        <v>430</v>
      </c>
    </row>
    <row r="150" spans="1:12" s="25" customFormat="1" ht="38.25" x14ac:dyDescent="0.2">
      <c r="A150" s="43">
        <v>144</v>
      </c>
      <c r="B150" s="11">
        <v>5</v>
      </c>
      <c r="C150" s="48" t="s">
        <v>431</v>
      </c>
      <c r="D150" s="11" t="s">
        <v>432</v>
      </c>
      <c r="E150" s="49">
        <v>156065</v>
      </c>
      <c r="F150" s="49">
        <v>156065</v>
      </c>
      <c r="G150" s="51">
        <v>156065</v>
      </c>
      <c r="H150" s="51">
        <v>156065</v>
      </c>
      <c r="I150" s="49">
        <f>10794.85+33692.97+22627.15+22128.02+23024.29+18674.4+15591.97</f>
        <v>146533.65</v>
      </c>
      <c r="J150" s="51">
        <f>10794.85+33692.97+22627.15+22128.02+23024.29+18674.4+15591.97</f>
        <v>146533.65</v>
      </c>
      <c r="K150" s="12" t="s">
        <v>433</v>
      </c>
      <c r="L150" s="13">
        <v>45323</v>
      </c>
    </row>
    <row r="151" spans="1:12" s="25" customFormat="1" ht="38.25" x14ac:dyDescent="0.2">
      <c r="A151" s="52">
        <v>145</v>
      </c>
      <c r="B151" s="11">
        <v>5</v>
      </c>
      <c r="C151" s="48" t="s">
        <v>434</v>
      </c>
      <c r="D151" s="11" t="s">
        <v>432</v>
      </c>
      <c r="E151" s="49">
        <v>144443</v>
      </c>
      <c r="F151" s="49">
        <v>144443</v>
      </c>
      <c r="G151" s="51">
        <v>144443</v>
      </c>
      <c r="H151" s="51">
        <v>144443</v>
      </c>
      <c r="I151" s="49">
        <f>8167.68+25405.06+15543.31+16839.06+17769.15+14484.89+11941.01</f>
        <v>110150.16</v>
      </c>
      <c r="J151" s="51">
        <f>8167.68+25405.06+15543.31+16839.06+17769.15+14484.89+11941.01</f>
        <v>110150.16</v>
      </c>
      <c r="K151" s="12" t="s">
        <v>433</v>
      </c>
      <c r="L151" s="13" t="s">
        <v>435</v>
      </c>
    </row>
    <row r="152" spans="1:12" s="25" customFormat="1" ht="127.5" x14ac:dyDescent="0.2">
      <c r="A152" s="52">
        <v>146</v>
      </c>
      <c r="B152" s="11">
        <v>5</v>
      </c>
      <c r="C152" s="48" t="s">
        <v>436</v>
      </c>
      <c r="D152" s="11" t="s">
        <v>437</v>
      </c>
      <c r="E152" s="49">
        <v>1445703</v>
      </c>
      <c r="F152" s="49">
        <v>1445703</v>
      </c>
      <c r="G152" s="51">
        <f>802466+643237</f>
        <v>1445703</v>
      </c>
      <c r="H152" s="51">
        <f>G152</f>
        <v>1445703</v>
      </c>
      <c r="I152" s="49">
        <v>0</v>
      </c>
      <c r="J152" s="51">
        <v>0</v>
      </c>
      <c r="K152" s="12" t="s">
        <v>438</v>
      </c>
      <c r="L152" s="13" t="s">
        <v>439</v>
      </c>
    </row>
    <row r="153" spans="1:12" s="25" customFormat="1" ht="89.25" x14ac:dyDescent="0.2">
      <c r="A153" s="43">
        <v>147</v>
      </c>
      <c r="B153" s="11">
        <v>5</v>
      </c>
      <c r="C153" s="48" t="s">
        <v>440</v>
      </c>
      <c r="D153" s="11" t="s">
        <v>437</v>
      </c>
      <c r="E153" s="49">
        <v>445841</v>
      </c>
      <c r="F153" s="49">
        <v>445841</v>
      </c>
      <c r="G153" s="51">
        <v>445841</v>
      </c>
      <c r="H153" s="51">
        <v>445841</v>
      </c>
      <c r="I153" s="49">
        <v>0</v>
      </c>
      <c r="J153" s="51">
        <v>0</v>
      </c>
      <c r="K153" s="12" t="s">
        <v>441</v>
      </c>
      <c r="L153" s="13">
        <v>45845</v>
      </c>
    </row>
    <row r="154" spans="1:12" s="25" customFormat="1" ht="51" x14ac:dyDescent="0.2">
      <c r="A154" s="52">
        <v>148</v>
      </c>
      <c r="B154" s="11">
        <v>5</v>
      </c>
      <c r="C154" s="62" t="s">
        <v>442</v>
      </c>
      <c r="D154" s="11" t="s">
        <v>443</v>
      </c>
      <c r="E154" s="49">
        <v>9230102.6300000008</v>
      </c>
      <c r="F154" s="49">
        <v>4000000</v>
      </c>
      <c r="G154" s="49">
        <f>6983439.81+1962036.81</f>
        <v>8945476.6199999992</v>
      </c>
      <c r="H154" s="51">
        <f>2600000+1400000</f>
        <v>4000000</v>
      </c>
      <c r="I154" s="49">
        <f>1370753.71+747804.83+1176606.77+626354.68+146209.42+4715.49+1323077.4+306229.24+222403.52+558352.35+269403.15+541097.47+281760.42+7045.82+12130.89+281342.52+268700.02+203779.13+561663.67</f>
        <v>8909430.5</v>
      </c>
      <c r="J154" s="51">
        <f>1370753.71+747804.83+1176606.77+626354.68+7045.82+12130.89</f>
        <v>3940696.7</v>
      </c>
      <c r="K154" s="12" t="s">
        <v>444</v>
      </c>
      <c r="L154" s="53">
        <v>45000</v>
      </c>
    </row>
    <row r="155" spans="1:12" s="25" customFormat="1" ht="63.75" x14ac:dyDescent="0.2">
      <c r="A155" s="43">
        <v>149</v>
      </c>
      <c r="B155" s="11">
        <v>5</v>
      </c>
      <c r="C155" s="58" t="s">
        <v>445</v>
      </c>
      <c r="D155" s="11" t="s">
        <v>443</v>
      </c>
      <c r="E155" s="49">
        <v>8842449</v>
      </c>
      <c r="F155" s="49">
        <f>2600000+1360483</f>
        <v>3960483</v>
      </c>
      <c r="G155" s="49">
        <f>6911394.33+1482764.73</f>
        <v>8394159.0600000005</v>
      </c>
      <c r="H155" s="51">
        <f>2600000+1360483</f>
        <v>3960483</v>
      </c>
      <c r="I155" s="49">
        <f>634741.93+494969.44+171792.37+165580.39+277930.98+130357.39+360537.7+148548.49+115959.86+102812.66+257269.36+1524552.34+1516507.66+130455.2+578259.76+131228.53+38318.89+881880.32+705771.17+9334.74+721.82+34517.44</f>
        <v>8412048.4400000013</v>
      </c>
      <c r="J155" s="51">
        <f>634741.93+494969.44+171792.37+165580.39+277930.98+130357.39+360537.7+148548.49+115959.86+102812.66+257269.36+578259.76+131228.53+38318.89</f>
        <v>3608307.75</v>
      </c>
      <c r="K155" s="12" t="s">
        <v>446</v>
      </c>
      <c r="L155" s="53" t="s">
        <v>447</v>
      </c>
    </row>
    <row r="156" spans="1:12" s="25" customFormat="1" ht="51" x14ac:dyDescent="0.2">
      <c r="A156" s="52">
        <v>150</v>
      </c>
      <c r="B156" s="11">
        <v>5</v>
      </c>
      <c r="C156" s="58" t="s">
        <v>448</v>
      </c>
      <c r="D156" s="11" t="s">
        <v>443</v>
      </c>
      <c r="E156" s="49">
        <v>9368275</v>
      </c>
      <c r="F156" s="49">
        <v>3400000</v>
      </c>
      <c r="G156" s="49">
        <f>6833990.5+1959219.98</f>
        <v>8793210.4800000004</v>
      </c>
      <c r="H156" s="51">
        <f>2000000+1400000</f>
        <v>3400000</v>
      </c>
      <c r="I156" s="49">
        <f>211596.44+131349.21+147209.11+105878.15+797369.45+114018.13+158377.88+86079.79+299284.52+235279.01+283247.75+364907.77+135803.86+404924.32+230496.31+102259.37+56982.98+483.62+3970.79+107488.99+108889.05+1054471.48+1178767.57+134086.65+148664.94+140627.21</f>
        <v>6742514.3500000006</v>
      </c>
      <c r="J156" s="51">
        <f>211596.44+131349.21+147209.11+105878.15+158377.88+86079.79+235279.01+283247.75+364907.77+135803.86+404924.32+230496.31+102259.37+56982.98+483.62+3970.79</f>
        <v>2658846.3600000003</v>
      </c>
      <c r="K156" s="12" t="s">
        <v>449</v>
      </c>
      <c r="L156" s="53" t="s">
        <v>450</v>
      </c>
    </row>
    <row r="157" spans="1:12" s="25" customFormat="1" ht="63.75" x14ac:dyDescent="0.2">
      <c r="A157" s="52">
        <v>151</v>
      </c>
      <c r="B157" s="11">
        <v>5</v>
      </c>
      <c r="C157" s="58" t="s">
        <v>451</v>
      </c>
      <c r="D157" s="11" t="s">
        <v>443</v>
      </c>
      <c r="E157" s="49">
        <v>10014094</v>
      </c>
      <c r="F157" s="49">
        <v>1703011</v>
      </c>
      <c r="G157" s="49">
        <f>6684473.68+1782943.05</f>
        <v>8467416.7300000004</v>
      </c>
      <c r="H157" s="51">
        <f>518542+1184469</f>
        <v>1703011</v>
      </c>
      <c r="I157" s="49">
        <f>319763.69+598942.5+794649.53+239920.2+801940.23+75366.87+804284.12+53188.04+209084.72+305041.61+701944.6+257401.28</f>
        <v>5161527.3900000006</v>
      </c>
      <c r="J157" s="51">
        <f>176377.78+93067.05+39633.16+158126.71+75366.87+53188.04+305041.61+58469.52+159853.09</f>
        <v>1119123.83</v>
      </c>
      <c r="K157" s="12" t="s">
        <v>452</v>
      </c>
      <c r="L157" s="53">
        <v>45881</v>
      </c>
    </row>
    <row r="158" spans="1:12" s="25" customFormat="1" ht="51" x14ac:dyDescent="0.2">
      <c r="A158" s="43">
        <v>152</v>
      </c>
      <c r="B158" s="11">
        <v>5</v>
      </c>
      <c r="C158" s="58" t="s">
        <v>453</v>
      </c>
      <c r="D158" s="11" t="s">
        <v>443</v>
      </c>
      <c r="E158" s="49">
        <v>9217314</v>
      </c>
      <c r="F158" s="49">
        <v>1552315</v>
      </c>
      <c r="G158" s="49">
        <v>0</v>
      </c>
      <c r="H158" s="51">
        <v>0</v>
      </c>
      <c r="I158" s="49">
        <v>0</v>
      </c>
      <c r="J158" s="51">
        <v>0</v>
      </c>
      <c r="K158" s="12" t="s">
        <v>454</v>
      </c>
      <c r="L158" s="53">
        <v>46231</v>
      </c>
    </row>
    <row r="159" spans="1:12" s="25" customFormat="1" ht="51" x14ac:dyDescent="0.2">
      <c r="A159" s="52">
        <v>153</v>
      </c>
      <c r="B159" s="11">
        <v>5</v>
      </c>
      <c r="C159" s="58" t="s">
        <v>455</v>
      </c>
      <c r="D159" s="11" t="s">
        <v>456</v>
      </c>
      <c r="E159" s="49">
        <v>756000</v>
      </c>
      <c r="F159" s="49">
        <v>756000</v>
      </c>
      <c r="G159" s="49">
        <v>756000</v>
      </c>
      <c r="H159" s="51">
        <v>756000</v>
      </c>
      <c r="I159" s="49">
        <f>94500+31060.5</f>
        <v>125560.5</v>
      </c>
      <c r="J159" s="51">
        <f>94500+31060.5</f>
        <v>125560.5</v>
      </c>
      <c r="K159" s="12" t="s">
        <v>457</v>
      </c>
      <c r="L159" s="53">
        <v>45510</v>
      </c>
    </row>
    <row r="160" spans="1:12" s="25" customFormat="1" ht="51" x14ac:dyDescent="0.2">
      <c r="A160" s="43">
        <v>154</v>
      </c>
      <c r="B160" s="11">
        <v>5</v>
      </c>
      <c r="C160" s="58" t="s">
        <v>458</v>
      </c>
      <c r="D160" s="11" t="s">
        <v>105</v>
      </c>
      <c r="E160" s="49">
        <v>213760</v>
      </c>
      <c r="F160" s="49">
        <v>213760</v>
      </c>
      <c r="G160" s="49">
        <v>0</v>
      </c>
      <c r="H160" s="51">
        <v>0</v>
      </c>
      <c r="I160" s="49">
        <v>0</v>
      </c>
      <c r="J160" s="51">
        <v>0</v>
      </c>
      <c r="K160" s="12" t="s">
        <v>459</v>
      </c>
      <c r="L160" s="53">
        <v>46010</v>
      </c>
    </row>
    <row r="161" spans="1:12" s="25" customFormat="1" ht="51" x14ac:dyDescent="0.2">
      <c r="A161" s="43">
        <v>155</v>
      </c>
      <c r="B161" s="11">
        <v>5</v>
      </c>
      <c r="C161" s="58" t="s">
        <v>460</v>
      </c>
      <c r="D161" s="11" t="s">
        <v>226</v>
      </c>
      <c r="E161" s="49">
        <v>904320</v>
      </c>
      <c r="F161" s="49">
        <v>904320</v>
      </c>
      <c r="G161" s="49">
        <f>324480+390560+189280</f>
        <v>904320</v>
      </c>
      <c r="H161" s="51">
        <f>324480+390560+189280</f>
        <v>904320</v>
      </c>
      <c r="I161" s="49">
        <v>0</v>
      </c>
      <c r="J161" s="51">
        <v>0</v>
      </c>
      <c r="K161" s="20" t="s">
        <v>461</v>
      </c>
      <c r="L161" s="53">
        <v>46010</v>
      </c>
    </row>
    <row r="162" spans="1:12" s="25" customFormat="1" ht="25.5" x14ac:dyDescent="0.2">
      <c r="A162" s="52">
        <v>156</v>
      </c>
      <c r="B162" s="11">
        <v>5</v>
      </c>
      <c r="C162" s="58" t="s">
        <v>462</v>
      </c>
      <c r="D162" s="11" t="s">
        <v>136</v>
      </c>
      <c r="E162" s="49">
        <v>333173.09999999998</v>
      </c>
      <c r="F162" s="49">
        <v>333173.09999999998</v>
      </c>
      <c r="G162" s="49">
        <v>0</v>
      </c>
      <c r="H162" s="51">
        <v>0</v>
      </c>
      <c r="I162" s="49">
        <v>0</v>
      </c>
      <c r="J162" s="51">
        <v>0</v>
      </c>
      <c r="K162" s="12" t="s">
        <v>463</v>
      </c>
      <c r="L162" s="53">
        <v>46010</v>
      </c>
    </row>
    <row r="163" spans="1:12" s="25" customFormat="1" ht="38.25" x14ac:dyDescent="0.2">
      <c r="A163" s="52">
        <v>157</v>
      </c>
      <c r="B163" s="11">
        <v>5</v>
      </c>
      <c r="C163" s="58" t="s">
        <v>464</v>
      </c>
      <c r="D163" s="11" t="s">
        <v>36</v>
      </c>
      <c r="E163" s="49">
        <v>350000</v>
      </c>
      <c r="F163" s="49">
        <v>350000</v>
      </c>
      <c r="G163" s="49">
        <v>0</v>
      </c>
      <c r="H163" s="51">
        <v>0</v>
      </c>
      <c r="I163" s="49">
        <v>0</v>
      </c>
      <c r="J163" s="51">
        <v>0</v>
      </c>
      <c r="K163" s="12" t="s">
        <v>465</v>
      </c>
      <c r="L163" s="53">
        <v>46010</v>
      </c>
    </row>
    <row r="164" spans="1:12" s="25" customFormat="1" ht="51" x14ac:dyDescent="0.2">
      <c r="A164" s="43">
        <v>158</v>
      </c>
      <c r="B164" s="11">
        <v>5</v>
      </c>
      <c r="C164" s="58" t="s">
        <v>466</v>
      </c>
      <c r="D164" s="11" t="s">
        <v>186</v>
      </c>
      <c r="E164" s="49">
        <v>389500</v>
      </c>
      <c r="F164" s="49">
        <v>389500</v>
      </c>
      <c r="G164" s="49">
        <f>276800+55500+57200</f>
        <v>389500</v>
      </c>
      <c r="H164" s="51">
        <f>276800+55500+57200</f>
        <v>389500</v>
      </c>
      <c r="I164" s="49">
        <v>0</v>
      </c>
      <c r="J164" s="51">
        <v>0</v>
      </c>
      <c r="K164" s="12" t="s">
        <v>467</v>
      </c>
      <c r="L164" s="53">
        <v>46010</v>
      </c>
    </row>
    <row r="165" spans="1:12" s="25" customFormat="1" ht="38.25" x14ac:dyDescent="0.2">
      <c r="A165" s="52">
        <v>159</v>
      </c>
      <c r="B165" s="11">
        <v>5</v>
      </c>
      <c r="C165" s="58" t="s">
        <v>468</v>
      </c>
      <c r="D165" s="11" t="s">
        <v>102</v>
      </c>
      <c r="E165" s="49">
        <v>204240</v>
      </c>
      <c r="F165" s="49">
        <v>204240</v>
      </c>
      <c r="G165" s="49">
        <f>146520</f>
        <v>146520</v>
      </c>
      <c r="H165" s="51">
        <f>146520</f>
        <v>146520</v>
      </c>
      <c r="I165" s="49">
        <v>0</v>
      </c>
      <c r="J165" s="51">
        <v>0</v>
      </c>
      <c r="K165" s="12" t="s">
        <v>469</v>
      </c>
      <c r="L165" s="53">
        <v>46010</v>
      </c>
    </row>
    <row r="166" spans="1:12" s="25" customFormat="1" ht="38.25" x14ac:dyDescent="0.2">
      <c r="A166" s="43">
        <v>160</v>
      </c>
      <c r="B166" s="11">
        <v>5</v>
      </c>
      <c r="C166" s="62" t="s">
        <v>470</v>
      </c>
      <c r="D166" s="63" t="s">
        <v>340</v>
      </c>
      <c r="E166" s="49">
        <v>1267630.83</v>
      </c>
      <c r="F166" s="49">
        <v>1267630.83</v>
      </c>
      <c r="G166" s="51">
        <f>668280+537886.1</f>
        <v>1206166.1000000001</v>
      </c>
      <c r="H166" s="51">
        <f>668280+537886.1</f>
        <v>1206166.1000000001</v>
      </c>
      <c r="I166" s="49">
        <f>9518.18+16528.3+101858.61+7545.74+13122.02+92927.53+10118.71+9378.09+10118.69+7495.59+17041.19+15119.61+10966.96+8130.16+10473.31+17716.96+9775.57+15979.12+10966.95+9357.9+11108.79+9431.02+10966.95+11616.19+10966.95+9442.27+17716.96+16107.9+18645.13+16192.27+11599.49+9813.45+11121.65+9150.02+17928.08+15350.21+11136.68+10260.94+11141.25+10196.61+17772.66+17221.01+11276.22+13058.57+11286.43+9445.98+19324.8+18412.22+11414.53+10127.98+11414.53+9073.98+18164.53+16185.72+11491.57+7012.32+7510.8+5665.07+22222.34+18084.57+11687.07+8836.7+11531.47+8784.05+18113.05+18418.63+11915.23+7275.22</f>
        <v>1016759.2499999998</v>
      </c>
      <c r="J166" s="51">
        <f>9518.18+16528.3+101858.61+7545.74+13122.02+92927.53+10118.71+9378.09+10118.69+7495.59+17041.19+15119.61+10966.96+8130.16+10473.31+17716.96+9775.57+15979.12+10966.95+9357.9+11108.79+9431.02+10966.95+11616.19+10966.95+9442.27+17716.96+16107.9+18645.13+16192.27+11599.49+9813.45+11121.65+9150.02+17928.08+15350.21+11136.68+10260.94+11141.25+10196.61+17772.66+17221.01+11276.22+13058.57+11286.43+9445.98+19324.8+18412.22+11414.53+10127.98+11414.53+9073.98+18164.53+16185.72+11491.57+7012.32+7510.8+5665.07+22222.34+18084.57+11687.07+8836.7+11531.47+8784.05+18113.05+18418.63+11915.23+7275.22</f>
        <v>1016759.2499999998</v>
      </c>
      <c r="K166" s="12" t="s">
        <v>471</v>
      </c>
      <c r="L166" s="13" t="s">
        <v>472</v>
      </c>
    </row>
    <row r="167" spans="1:12" s="25" customFormat="1" ht="51" x14ac:dyDescent="0.2">
      <c r="A167" s="52">
        <v>161</v>
      </c>
      <c r="B167" s="11">
        <v>6</v>
      </c>
      <c r="C167" s="62" t="s">
        <v>473</v>
      </c>
      <c r="D167" s="63" t="s">
        <v>294</v>
      </c>
      <c r="E167" s="49">
        <v>833430</v>
      </c>
      <c r="F167" s="49">
        <v>833430</v>
      </c>
      <c r="G167" s="51">
        <v>0</v>
      </c>
      <c r="H167" s="51">
        <v>0</v>
      </c>
      <c r="I167" s="49">
        <v>0</v>
      </c>
      <c r="J167" s="51">
        <v>0</v>
      </c>
      <c r="K167" s="12" t="s">
        <v>474</v>
      </c>
      <c r="L167" s="13">
        <v>46090</v>
      </c>
    </row>
    <row r="168" spans="1:12" s="25" customFormat="1" x14ac:dyDescent="0.2">
      <c r="A168" s="52">
        <v>162</v>
      </c>
      <c r="B168" s="11">
        <v>6</v>
      </c>
      <c r="C168" s="62" t="s">
        <v>475</v>
      </c>
      <c r="D168" s="63" t="s">
        <v>129</v>
      </c>
      <c r="E168" s="49">
        <v>560000</v>
      </c>
      <c r="F168" s="49">
        <v>560000</v>
      </c>
      <c r="G168" s="51">
        <v>0</v>
      </c>
      <c r="H168" s="51">
        <v>0</v>
      </c>
      <c r="I168" s="49">
        <v>0</v>
      </c>
      <c r="J168" s="51">
        <v>0</v>
      </c>
      <c r="K168" s="12" t="s">
        <v>476</v>
      </c>
      <c r="L168" s="13">
        <v>46175</v>
      </c>
    </row>
    <row r="169" spans="1:12" s="25" customFormat="1" ht="38.25" x14ac:dyDescent="0.2">
      <c r="A169" s="43">
        <v>163</v>
      </c>
      <c r="B169" s="11">
        <v>6</v>
      </c>
      <c r="C169" s="62" t="s">
        <v>477</v>
      </c>
      <c r="D169" s="63" t="s">
        <v>294</v>
      </c>
      <c r="E169" s="49">
        <v>1034150</v>
      </c>
      <c r="F169" s="49">
        <v>1034150</v>
      </c>
      <c r="G169" s="51">
        <v>0</v>
      </c>
      <c r="H169" s="51">
        <v>0</v>
      </c>
      <c r="I169" s="49">
        <v>0</v>
      </c>
      <c r="J169" s="51">
        <v>0</v>
      </c>
      <c r="K169" s="12" t="s">
        <v>478</v>
      </c>
      <c r="L169" s="13" t="s">
        <v>479</v>
      </c>
    </row>
    <row r="170" spans="1:12" s="25" customFormat="1" ht="51" x14ac:dyDescent="0.2">
      <c r="A170" s="52">
        <v>164</v>
      </c>
      <c r="B170" s="11">
        <v>6</v>
      </c>
      <c r="C170" s="62" t="s">
        <v>480</v>
      </c>
      <c r="D170" s="63" t="s">
        <v>36</v>
      </c>
      <c r="E170" s="49">
        <v>1441646.83</v>
      </c>
      <c r="F170" s="49">
        <v>1441646.83</v>
      </c>
      <c r="G170" s="51">
        <v>0</v>
      </c>
      <c r="H170" s="51">
        <v>0</v>
      </c>
      <c r="I170" s="49">
        <v>0</v>
      </c>
      <c r="J170" s="51">
        <v>0</v>
      </c>
      <c r="K170" s="12" t="s">
        <v>481</v>
      </c>
      <c r="L170" s="13" t="s">
        <v>482</v>
      </c>
    </row>
    <row r="171" spans="1:12" s="25" customFormat="1" ht="38.25" x14ac:dyDescent="0.2">
      <c r="A171" s="43">
        <v>165</v>
      </c>
      <c r="B171" s="11">
        <v>6</v>
      </c>
      <c r="C171" s="62" t="s">
        <v>483</v>
      </c>
      <c r="D171" s="63" t="s">
        <v>108</v>
      </c>
      <c r="E171" s="49">
        <v>620000</v>
      </c>
      <c r="F171" s="49">
        <v>620000</v>
      </c>
      <c r="G171" s="51">
        <v>0</v>
      </c>
      <c r="H171" s="51">
        <v>0</v>
      </c>
      <c r="I171" s="49">
        <v>0</v>
      </c>
      <c r="J171" s="51">
        <v>0</v>
      </c>
      <c r="K171" s="12" t="s">
        <v>484</v>
      </c>
      <c r="L171" s="13" t="s">
        <v>485</v>
      </c>
    </row>
    <row r="172" spans="1:12" s="25" customFormat="1" ht="38.25" x14ac:dyDescent="0.2">
      <c r="A172" s="52">
        <v>166</v>
      </c>
      <c r="B172" s="11">
        <v>6</v>
      </c>
      <c r="C172" s="62" t="s">
        <v>486</v>
      </c>
      <c r="D172" s="63" t="s">
        <v>294</v>
      </c>
      <c r="E172" s="49">
        <v>3582478.93</v>
      </c>
      <c r="F172" s="49">
        <v>3582478.93</v>
      </c>
      <c r="G172" s="51">
        <v>0</v>
      </c>
      <c r="H172" s="51">
        <v>0</v>
      </c>
      <c r="I172" s="49">
        <v>0</v>
      </c>
      <c r="J172" s="51">
        <v>0</v>
      </c>
      <c r="K172" s="12" t="s">
        <v>487</v>
      </c>
      <c r="L172" s="13">
        <v>46303</v>
      </c>
    </row>
    <row r="173" spans="1:12" s="25" customFormat="1" ht="25.5" x14ac:dyDescent="0.2">
      <c r="A173" s="43">
        <v>167</v>
      </c>
      <c r="B173" s="11">
        <v>6</v>
      </c>
      <c r="C173" s="62" t="s">
        <v>488</v>
      </c>
      <c r="D173" s="63" t="s">
        <v>88</v>
      </c>
      <c r="E173" s="49">
        <v>425000</v>
      </c>
      <c r="F173" s="49">
        <v>425000</v>
      </c>
      <c r="G173" s="51">
        <v>0</v>
      </c>
      <c r="H173" s="51">
        <v>0</v>
      </c>
      <c r="I173" s="49">
        <v>0</v>
      </c>
      <c r="J173" s="51">
        <v>0</v>
      </c>
      <c r="K173" s="12" t="s">
        <v>489</v>
      </c>
      <c r="L173" s="13" t="s">
        <v>490</v>
      </c>
    </row>
    <row r="174" spans="1:12" s="25" customFormat="1" ht="38.25" x14ac:dyDescent="0.2">
      <c r="A174" s="52">
        <v>168</v>
      </c>
      <c r="B174" s="11">
        <v>6</v>
      </c>
      <c r="C174" s="62" t="s">
        <v>491</v>
      </c>
      <c r="D174" s="63" t="s">
        <v>492</v>
      </c>
      <c r="E174" s="49">
        <v>1000000</v>
      </c>
      <c r="F174" s="49">
        <v>1000000</v>
      </c>
      <c r="G174" s="51">
        <v>0</v>
      </c>
      <c r="H174" s="51">
        <v>0</v>
      </c>
      <c r="I174" s="49">
        <v>0</v>
      </c>
      <c r="J174" s="51">
        <v>0</v>
      </c>
      <c r="K174" s="12" t="s">
        <v>493</v>
      </c>
      <c r="L174" s="13" t="s">
        <v>490</v>
      </c>
    </row>
    <row r="175" spans="1:12" s="25" customFormat="1" ht="51" x14ac:dyDescent="0.2">
      <c r="A175" s="43">
        <v>169</v>
      </c>
      <c r="B175" s="11">
        <v>6</v>
      </c>
      <c r="C175" s="62" t="s">
        <v>494</v>
      </c>
      <c r="D175" s="63" t="s">
        <v>495</v>
      </c>
      <c r="E175" s="49">
        <v>754899.05</v>
      </c>
      <c r="F175" s="49">
        <v>722400</v>
      </c>
      <c r="G175" s="51">
        <v>0</v>
      </c>
      <c r="H175" s="51">
        <v>0</v>
      </c>
      <c r="I175" s="49">
        <v>0</v>
      </c>
      <c r="J175" s="51">
        <v>0</v>
      </c>
      <c r="K175" s="12" t="s">
        <v>496</v>
      </c>
      <c r="L175" s="53">
        <v>46085</v>
      </c>
    </row>
    <row r="176" spans="1:12" s="25" customFormat="1" ht="38.25" x14ac:dyDescent="0.2">
      <c r="A176" s="52">
        <v>170</v>
      </c>
      <c r="B176" s="11">
        <v>6</v>
      </c>
      <c r="C176" s="62" t="s">
        <v>497</v>
      </c>
      <c r="D176" s="63" t="s">
        <v>495</v>
      </c>
      <c r="E176" s="49">
        <v>374973.25</v>
      </c>
      <c r="F176" s="49">
        <v>350000</v>
      </c>
      <c r="G176" s="51">
        <v>0</v>
      </c>
      <c r="H176" s="51">
        <v>0</v>
      </c>
      <c r="I176" s="49">
        <v>0</v>
      </c>
      <c r="J176" s="51">
        <v>0</v>
      </c>
      <c r="K176" s="12" t="s">
        <v>498</v>
      </c>
      <c r="L176" s="13">
        <v>46087</v>
      </c>
    </row>
    <row r="177" spans="1:12" s="25" customFormat="1" ht="38.25" x14ac:dyDescent="0.2">
      <c r="A177" s="43">
        <v>171</v>
      </c>
      <c r="B177" s="11">
        <v>6</v>
      </c>
      <c r="C177" s="62" t="s">
        <v>499</v>
      </c>
      <c r="D177" s="63" t="s">
        <v>500</v>
      </c>
      <c r="E177" s="49">
        <v>992500</v>
      </c>
      <c r="F177" s="49">
        <v>992500</v>
      </c>
      <c r="G177" s="51">
        <v>0</v>
      </c>
      <c r="H177" s="51">
        <v>0</v>
      </c>
      <c r="I177" s="49">
        <v>0</v>
      </c>
      <c r="J177" s="51">
        <v>0</v>
      </c>
      <c r="K177" s="12" t="s">
        <v>501</v>
      </c>
      <c r="L177" s="13" t="s">
        <v>502</v>
      </c>
    </row>
    <row r="178" spans="1:12" s="25" customFormat="1" ht="25.5" x14ac:dyDescent="0.2">
      <c r="A178" s="52">
        <v>172</v>
      </c>
      <c r="B178" s="11">
        <v>6</v>
      </c>
      <c r="C178" s="62" t="s">
        <v>503</v>
      </c>
      <c r="D178" s="63" t="s">
        <v>54</v>
      </c>
      <c r="E178" s="49">
        <v>735750</v>
      </c>
      <c r="F178" s="49">
        <v>735750</v>
      </c>
      <c r="G178" s="51">
        <v>0</v>
      </c>
      <c r="H178" s="51">
        <v>0</v>
      </c>
      <c r="I178" s="49">
        <v>0</v>
      </c>
      <c r="J178" s="51">
        <v>0</v>
      </c>
      <c r="K178" s="12" t="s">
        <v>504</v>
      </c>
      <c r="L178" s="13">
        <v>46150</v>
      </c>
    </row>
    <row r="179" spans="1:12" s="25" customFormat="1" ht="51" x14ac:dyDescent="0.2">
      <c r="A179" s="43">
        <v>173</v>
      </c>
      <c r="B179" s="11">
        <v>6</v>
      </c>
      <c r="C179" s="62" t="s">
        <v>505</v>
      </c>
      <c r="D179" s="63" t="s">
        <v>506</v>
      </c>
      <c r="E179" s="49">
        <v>336412</v>
      </c>
      <c r="F179" s="49">
        <v>336412</v>
      </c>
      <c r="G179" s="51">
        <v>0</v>
      </c>
      <c r="H179" s="51">
        <v>0</v>
      </c>
      <c r="I179" s="49">
        <v>0</v>
      </c>
      <c r="J179" s="51">
        <v>0</v>
      </c>
      <c r="K179" s="12" t="s">
        <v>507</v>
      </c>
      <c r="L179" s="13">
        <v>46154</v>
      </c>
    </row>
    <row r="180" spans="1:12" s="25" customFormat="1" ht="25.5" x14ac:dyDescent="0.2">
      <c r="A180" s="52">
        <v>174</v>
      </c>
      <c r="B180" s="11">
        <v>6</v>
      </c>
      <c r="C180" s="62" t="s">
        <v>508</v>
      </c>
      <c r="D180" s="63" t="s">
        <v>509</v>
      </c>
      <c r="E180" s="49">
        <v>1054000</v>
      </c>
      <c r="F180" s="49">
        <v>1054000</v>
      </c>
      <c r="G180" s="51">
        <v>0</v>
      </c>
      <c r="H180" s="51">
        <v>0</v>
      </c>
      <c r="I180" s="49">
        <v>0</v>
      </c>
      <c r="J180" s="51">
        <v>0</v>
      </c>
      <c r="K180" s="12" t="s">
        <v>510</v>
      </c>
      <c r="L180" s="13" t="s">
        <v>511</v>
      </c>
    </row>
    <row r="181" spans="1:12" s="25" customFormat="1" ht="38.25" x14ac:dyDescent="0.2">
      <c r="A181" s="43">
        <v>175</v>
      </c>
      <c r="B181" s="11">
        <v>6</v>
      </c>
      <c r="C181" s="62" t="s">
        <v>512</v>
      </c>
      <c r="D181" s="63" t="s">
        <v>513</v>
      </c>
      <c r="E181" s="49">
        <v>1153764.73</v>
      </c>
      <c r="F181" s="49">
        <v>1153764.73</v>
      </c>
      <c r="G181" s="51">
        <v>0</v>
      </c>
      <c r="H181" s="51">
        <v>0</v>
      </c>
      <c r="I181" s="49">
        <v>0</v>
      </c>
      <c r="J181" s="51">
        <v>0</v>
      </c>
      <c r="K181" s="12" t="s">
        <v>514</v>
      </c>
      <c r="L181" s="13"/>
    </row>
    <row r="182" spans="1:12" s="25" customFormat="1" ht="25.5" x14ac:dyDescent="0.2">
      <c r="A182" s="52">
        <v>176</v>
      </c>
      <c r="B182" s="11">
        <v>6</v>
      </c>
      <c r="C182" s="62" t="s">
        <v>515</v>
      </c>
      <c r="D182" s="63" t="s">
        <v>516</v>
      </c>
      <c r="E182" s="49">
        <v>100000</v>
      </c>
      <c r="F182" s="49">
        <v>100000</v>
      </c>
      <c r="G182" s="51">
        <v>100000</v>
      </c>
      <c r="H182" s="51">
        <v>100000</v>
      </c>
      <c r="I182" s="49">
        <f>16150.95+9691.54</f>
        <v>25842.49</v>
      </c>
      <c r="J182" s="51">
        <f>16150.95+9691.54</f>
        <v>25842.49</v>
      </c>
      <c r="K182" s="12" t="s">
        <v>517</v>
      </c>
      <c r="L182" s="13" t="s">
        <v>518</v>
      </c>
    </row>
    <row r="183" spans="1:12" s="25" customFormat="1" ht="25.5" x14ac:dyDescent="0.2">
      <c r="A183" s="43">
        <v>177</v>
      </c>
      <c r="B183" s="11">
        <v>6</v>
      </c>
      <c r="C183" s="62" t="s">
        <v>519</v>
      </c>
      <c r="D183" s="63" t="s">
        <v>520</v>
      </c>
      <c r="E183" s="49">
        <v>100000</v>
      </c>
      <c r="F183" s="49">
        <v>100000</v>
      </c>
      <c r="G183" s="51">
        <v>100000</v>
      </c>
      <c r="H183" s="51">
        <v>100000</v>
      </c>
      <c r="I183" s="49">
        <v>0</v>
      </c>
      <c r="J183" s="51">
        <v>0</v>
      </c>
      <c r="K183" s="12" t="s">
        <v>517</v>
      </c>
      <c r="L183" s="13" t="s">
        <v>521</v>
      </c>
    </row>
    <row r="184" spans="1:12" s="25" customFormat="1" ht="51" x14ac:dyDescent="0.2">
      <c r="A184" s="52">
        <v>178</v>
      </c>
      <c r="B184" s="11">
        <v>7</v>
      </c>
      <c r="C184" s="62" t="s">
        <v>522</v>
      </c>
      <c r="D184" s="11" t="s">
        <v>523</v>
      </c>
      <c r="E184" s="49">
        <v>759690</v>
      </c>
      <c r="F184" s="49">
        <v>759690</v>
      </c>
      <c r="G184" s="51">
        <f>16690+651800+23000+68200</f>
        <v>759690</v>
      </c>
      <c r="H184" s="51">
        <f>16690+651800+23000+68200</f>
        <v>759690</v>
      </c>
      <c r="I184" s="49">
        <f>1019.7+8374.85+1580.65+10140+8760.85+12911.4+4147.85+16373.29+4517.51+10234.4+8911.29+12592.03+2952.64+18778.71+23475.24+4528.59+17614.43+3284.71+10223.2+7585.38+27212.62+20784.89+9773.51+4160+17599.79+4160+3763.81+15797.94+29958.06+13167.74+23212.8+5546.4+6120+9366.9+12472.26+7820.1+9007.74+4922.84</f>
        <v>412854.12</v>
      </c>
      <c r="J184" s="51">
        <f>1019.7+8374.85+1580.65+10140+8760.85+12911.4+4147.85+16373.29+4517.51+10234.4+8911.29+12592.03+2952.64+18778.71+23475.24+4528.59+17614.43+3284.71+10223.2+7585.38+27212.62+20784.89+9773.51+4160+17599.79+4160+3763.81+15797.94+29958.06+13167.74+23212.8+5546.4+6120+9366.9+12472.26+7820.1+9007.74+4922.84</f>
        <v>412854.12</v>
      </c>
      <c r="K184" s="12" t="s">
        <v>524</v>
      </c>
      <c r="L184" s="13" t="s">
        <v>525</v>
      </c>
    </row>
    <row r="185" spans="1:12" s="25" customFormat="1" ht="25.5" x14ac:dyDescent="0.2">
      <c r="A185" s="43">
        <v>179</v>
      </c>
      <c r="B185" s="11">
        <v>7</v>
      </c>
      <c r="C185" s="62" t="s">
        <v>526</v>
      </c>
      <c r="D185" s="11" t="s">
        <v>523</v>
      </c>
      <c r="E185" s="49">
        <v>720000</v>
      </c>
      <c r="F185" s="49">
        <v>720000</v>
      </c>
      <c r="G185" s="51">
        <f>700000+20000</f>
        <v>720000</v>
      </c>
      <c r="H185" s="51">
        <f>700000+20000</f>
        <v>720000</v>
      </c>
      <c r="I185" s="49">
        <f>3629.29+3655.23+1074.79+64+523.87+14712.13+489.2+1252.43+20669.17+2244.63+14222.88+868.8+13560+3685.8+1475.83+2034.79+19961.27+1310.78+2559.8+3103.12</f>
        <v>111097.81</v>
      </c>
      <c r="J185" s="51">
        <f>3629.29+3655.23+1074.79+64+523.87+14712.13+489.2+1252.43+20669.17+2244.63+14222.88+868.8+13560+3685.8+1475.83+2034.79+19961.27+1310.78+2559.8+3103.12</f>
        <v>111097.81</v>
      </c>
      <c r="K185" s="12" t="s">
        <v>527</v>
      </c>
      <c r="L185" s="13" t="s">
        <v>528</v>
      </c>
    </row>
    <row r="186" spans="1:12" s="25" customFormat="1" ht="51" x14ac:dyDescent="0.2">
      <c r="A186" s="52">
        <v>180</v>
      </c>
      <c r="B186" s="11">
        <v>7</v>
      </c>
      <c r="C186" s="48" t="s">
        <v>529</v>
      </c>
      <c r="D186" s="11" t="s">
        <v>523</v>
      </c>
      <c r="E186" s="49">
        <v>560000</v>
      </c>
      <c r="F186" s="49">
        <v>560000</v>
      </c>
      <c r="G186" s="51">
        <f>73780+360000+126220</f>
        <v>560000</v>
      </c>
      <c r="H186" s="51">
        <f>73780+360000+126220</f>
        <v>560000</v>
      </c>
      <c r="I186" s="49">
        <f>13804+952+17284+1192+17284+27608+1192+1904+27608+1904+15892+1096-16988+16988</f>
        <v>127720</v>
      </c>
      <c r="J186" s="51">
        <f>13804+952+17284+1192+17284+27608+1192+1904+27608+1904+15892+1096-16988+16988</f>
        <v>127720</v>
      </c>
      <c r="K186" s="12" t="s">
        <v>530</v>
      </c>
      <c r="L186" s="13" t="s">
        <v>531</v>
      </c>
    </row>
    <row r="187" spans="1:12" s="25" customFormat="1" ht="25.5" x14ac:dyDescent="0.2">
      <c r="A187" s="43">
        <v>181</v>
      </c>
      <c r="B187" s="11">
        <v>7</v>
      </c>
      <c r="C187" s="48" t="s">
        <v>532</v>
      </c>
      <c r="D187" s="11" t="s">
        <v>523</v>
      </c>
      <c r="E187" s="49">
        <v>680000</v>
      </c>
      <c r="F187" s="49">
        <v>680000</v>
      </c>
      <c r="G187" s="51">
        <f>12000+30000+3000+130000+200000+5000+300000</f>
        <v>680000</v>
      </c>
      <c r="H187" s="51">
        <f>12000+30000+3000+130000+200000+5000+300000</f>
        <v>680000</v>
      </c>
      <c r="I187" s="49">
        <f>4296.6+3281.64+5137.89+12288.79+1556.81+3970.66+258.23+40+3590.11+7644.87+348.39+464+247.59+7409.63+32+11.61+3816.87+3590.11+2597.09+1164.06+4973.25+336.93+3375.6+3947.01+4143.11+3778.14+11494.8+3430.38+26668.4+3748.42+3542.06+1839.2+17433.5+2033.56+5334.68+1635+200+690+60+5703.15+283.94+5215.17+6860.47+1410.28+6195.96+3112.93+2839.19+5597.24+8762.97+2758.46+1313.82+18448.7+1268.2+5890.49+8008.53+1204+3299.76+760+727.33+6520.77+3639.71+9561.45+1991.85+2376.06+4090.23+7492.51+1285+5844.22+11382.04+4607.92+2291.65+2336.28+4523.81</f>
        <v>318015.07999999996</v>
      </c>
      <c r="J187" s="51">
        <f>4296.6+3281.64+5137.89+12288.79+1556.81+3970.66+258.23+40+3590.11+7644.87+348.39+464+247.59+7409.63+32+11.61+3816.87+3590.11+2597.09+1164.06+4973.25+336.93+3375.6+3947.01+4143.11+3778.14+11494.8+3430.38+26668.4+3748.42+3542.06+1839.2+17433.5+2033.56+5334.68+1635+200+690+60+5703.15+283.94+5215.17+6860.47+1410.28+6195.96+3112.93+2839.19+5597.24+8762.97+2758.46+1313.82+18448.7+1268.2+5890.49+8008.53+1204+3299.76+760+727.33+6520.77+3639.71+9561.45+1991.85+2376.06+4090.23+7492.51+1285+5844.22+11382.04+4607.92+2291.65+2336.28+4523.81</f>
        <v>318015.07999999996</v>
      </c>
      <c r="K187" s="12" t="s">
        <v>527</v>
      </c>
      <c r="L187" s="13" t="s">
        <v>533</v>
      </c>
    </row>
    <row r="188" spans="1:12" s="25" customFormat="1" ht="76.5" x14ac:dyDescent="0.2">
      <c r="A188" s="52">
        <v>182</v>
      </c>
      <c r="B188" s="11">
        <v>7</v>
      </c>
      <c r="C188" s="48" t="s">
        <v>534</v>
      </c>
      <c r="D188" s="11" t="s">
        <v>36</v>
      </c>
      <c r="E188" s="49">
        <v>334552</v>
      </c>
      <c r="F188" s="49">
        <v>334552</v>
      </c>
      <c r="G188" s="51">
        <f>37200+37200+37200+37200+36952+36833.58</f>
        <v>222585.58000000002</v>
      </c>
      <c r="H188" s="51">
        <f>37200+37200+37200+37200+36952+36833.58</f>
        <v>222585.58000000002</v>
      </c>
      <c r="I188" s="49">
        <f>37200+37200+34771.41+34800+2400+2428.59+6907.64+14298.04+9208.39+14781.75</f>
        <v>193995.82</v>
      </c>
      <c r="J188" s="51">
        <f>37200+37200+34771.41+34800+2400+2428.59+6907.64+14298.04+9208.39+14781.75</f>
        <v>193995.82</v>
      </c>
      <c r="K188" s="12" t="s">
        <v>535</v>
      </c>
      <c r="L188" s="13" t="s">
        <v>536</v>
      </c>
    </row>
    <row r="189" spans="1:12" s="25" customFormat="1" ht="51" x14ac:dyDescent="0.2">
      <c r="A189" s="43">
        <v>183</v>
      </c>
      <c r="B189" s="11">
        <v>7</v>
      </c>
      <c r="C189" s="48" t="s">
        <v>537</v>
      </c>
      <c r="D189" s="11" t="s">
        <v>121</v>
      </c>
      <c r="E189" s="49">
        <v>342000</v>
      </c>
      <c r="F189" s="49">
        <v>342000</v>
      </c>
      <c r="G189" s="51">
        <v>342000</v>
      </c>
      <c r="H189" s="51">
        <v>342000</v>
      </c>
      <c r="I189" s="49">
        <f>9500+19000+9500+9500+9500+7125+14250+7125+7125+14250+7125+7125+7125+7125+7125+9351.56+18703.12+18703.12+9351.56+9351.56+9351.56+9351.56+9351.56+ 9351.56+18703.12+9351.56</f>
        <v>273421.83999999997</v>
      </c>
      <c r="J189" s="51">
        <f>9500+19000+9500+9500+9500+7125+14250+7125+7125+14250+7125+7125+7125+7125+7125+9351.56+18703.12+18703.12+9351.56+9351.56+9351.56+9351.56+9351.56+ 9351.56+18703.12+9351.56</f>
        <v>273421.83999999997</v>
      </c>
      <c r="K189" s="12" t="s">
        <v>538</v>
      </c>
      <c r="L189" s="13" t="s">
        <v>539</v>
      </c>
    </row>
    <row r="190" spans="1:12" s="25" customFormat="1" ht="25.5" x14ac:dyDescent="0.2">
      <c r="A190" s="52">
        <v>184</v>
      </c>
      <c r="B190" s="11">
        <v>7</v>
      </c>
      <c r="C190" s="48" t="s">
        <v>540</v>
      </c>
      <c r="D190" s="11" t="s">
        <v>121</v>
      </c>
      <c r="E190" s="49">
        <v>256500</v>
      </c>
      <c r="F190" s="49">
        <v>256500</v>
      </c>
      <c r="G190" s="51">
        <v>256500</v>
      </c>
      <c r="H190" s="51">
        <v>256500</v>
      </c>
      <c r="I190" s="49">
        <f>26125+11875+14250+21375+21375+28500+19000+16625</f>
        <v>159125</v>
      </c>
      <c r="J190" s="51">
        <f>26125+11875+14250+21375+21375+28500+19000+16625</f>
        <v>159125</v>
      </c>
      <c r="K190" s="12" t="s">
        <v>541</v>
      </c>
      <c r="L190" s="13">
        <v>45113</v>
      </c>
    </row>
    <row r="191" spans="1:12" s="25" customFormat="1" ht="38.25" x14ac:dyDescent="0.2">
      <c r="A191" s="43">
        <v>185</v>
      </c>
      <c r="B191" s="11">
        <v>8</v>
      </c>
      <c r="C191" s="48" t="s">
        <v>542</v>
      </c>
      <c r="D191" s="11" t="s">
        <v>523</v>
      </c>
      <c r="E191" s="49">
        <v>245000</v>
      </c>
      <c r="F191" s="49">
        <v>245000</v>
      </c>
      <c r="G191" s="51">
        <f>95000+150000</f>
        <v>245000</v>
      </c>
      <c r="H191" s="51">
        <f>95000+150000</f>
        <v>245000</v>
      </c>
      <c r="I191" s="49">
        <v>0</v>
      </c>
      <c r="J191" s="51">
        <v>0</v>
      </c>
      <c r="K191" s="12" t="s">
        <v>543</v>
      </c>
      <c r="L191" s="13" t="s">
        <v>544</v>
      </c>
    </row>
    <row r="192" spans="1:12" s="25" customFormat="1" ht="38.25" x14ac:dyDescent="0.2">
      <c r="A192" s="52">
        <v>186</v>
      </c>
      <c r="B192" s="11">
        <v>8</v>
      </c>
      <c r="C192" s="48" t="s">
        <v>545</v>
      </c>
      <c r="D192" s="11" t="s">
        <v>523</v>
      </c>
      <c r="E192" s="49">
        <v>549254</v>
      </c>
      <c r="F192" s="49">
        <v>549254</v>
      </c>
      <c r="G192" s="51">
        <f>15000+10000+310000+20000+60000+50000+5000+79254</f>
        <v>549254</v>
      </c>
      <c r="H192" s="51">
        <f>15000+10000+310000+20000+60000+50000+5000+79254</f>
        <v>549254</v>
      </c>
      <c r="I192" s="49">
        <f>4628+890+4628+10585.13+708.4+829.6+12589.49+61.6+2421.05+1291.72+1161.12+4628+8851.49+6159.05+1450+2028.03+1854.7+8851.49+2702.5+3462.19+6159.05+1188.09+3794.52+2932.77+8851.49+2828.96+1531.05+1624.4+8185.89+1263.11+200+623.56+100+73.38+6189.92+1531.05+8060+1344.67+5242+2771.42+9446+1450+1680+4482.73+1712.23+3717.58+12428+3916.51+4678+7782.92+3692+5310+4016+5122.97+1199.5+7482+4374.57+8652+2295.08+1510+1319.6+6029.13+5211.45+123.92+3564.94+202.4+18550.8+2183.38+1912.06+793.4+4176+4163.05+3289.94+1510.16+1396.68+4655.29+3972.15+6632.6+3600.77+1193+1231.57+5355.22+4439.23+1523.14+3078.77+1258.99+3588.24</f>
        <v>334180.86000000004</v>
      </c>
      <c r="J192" s="51">
        <f>4628+890+4628+10585.13+708.4+829.6+12589.49+61.6+2421.05+1291.72+1161.12+4628+8851.49+6159.05+1450+2028.03+1854.7+8851.49+2702.5+3462.19+6159.05+1188.09+3794.52+2932.77+8851.49+2828.96+1531.05+1624.4+8185.89+1263.11+200+623.56+100+73.38+6189.92+1531.05+8060+1344.67+5242+2771.42+9446+1450+1680+4482.73+1712.23+3717.58+12428+3916.51+4678+7782.92+3692+5310+4016+5122.97+1199.5+7482+4374.57+8652+2295.08+1510+1319.6+6029.13+5211.45+123.92+3564.94+202.4+18550.8+2183.38+1912.06+793.4+4176+4163.05+3289.94+1510.16+1396.68+4655.29+3972.15+6632.6+3600.77+1193+1231.57+5355.22+4439.23+1523.14+3078.77+1258.99+3588.24</f>
        <v>334180.86000000004</v>
      </c>
      <c r="K192" s="12" t="s">
        <v>524</v>
      </c>
      <c r="L192" s="13" t="s">
        <v>546</v>
      </c>
    </row>
    <row r="193" spans="1:12" s="25" customFormat="1" ht="25.5" x14ac:dyDescent="0.2">
      <c r="A193" s="43">
        <v>187</v>
      </c>
      <c r="B193" s="11">
        <v>8</v>
      </c>
      <c r="C193" s="48" t="s">
        <v>547</v>
      </c>
      <c r="D193" s="11" t="s">
        <v>523</v>
      </c>
      <c r="E193" s="49">
        <v>320000</v>
      </c>
      <c r="F193" s="49">
        <v>320000</v>
      </c>
      <c r="G193" s="51">
        <f>300000+20000</f>
        <v>320000</v>
      </c>
      <c r="H193" s="51">
        <f>300000+20000</f>
        <v>320000</v>
      </c>
      <c r="I193" s="49">
        <f>1450+100+2552+2320+2705.9+2416.1+2427.92+4174.13+2218.03+3546.24+3144.48+1540+1578.39</f>
        <v>30173.19</v>
      </c>
      <c r="J193" s="51">
        <f>1450+100+2552+2320+2705.9+2416.1+2427.92+4174.13+2218.03+3546.24+3144.48+1540+1578.39</f>
        <v>30173.19</v>
      </c>
      <c r="K193" s="12" t="s">
        <v>548</v>
      </c>
      <c r="L193" s="13" t="s">
        <v>549</v>
      </c>
    </row>
    <row r="194" spans="1:12" s="25" customFormat="1" ht="22.5" customHeight="1" x14ac:dyDescent="0.2">
      <c r="A194" s="64"/>
      <c r="B194" s="65"/>
      <c r="C194" s="66" t="s">
        <v>550</v>
      </c>
      <c r="D194" s="65"/>
      <c r="E194" s="67">
        <f t="shared" ref="E194:J194" si="0">SUBTOTAL(9,E7:E193)</f>
        <v>311441754.97000003</v>
      </c>
      <c r="F194" s="67">
        <f t="shared" si="0"/>
        <v>253483822.91000003</v>
      </c>
      <c r="G194" s="68">
        <f t="shared" si="0"/>
        <v>171651107.91000003</v>
      </c>
      <c r="H194" s="68">
        <f t="shared" si="0"/>
        <v>126218915.92000002</v>
      </c>
      <c r="I194" s="67">
        <f t="shared" si="0"/>
        <v>121995209.98999998</v>
      </c>
      <c r="J194" s="67">
        <f t="shared" si="0"/>
        <v>76059820.009999976</v>
      </c>
      <c r="K194" s="67"/>
      <c r="L194" s="67"/>
    </row>
    <row r="195" spans="1:12" x14ac:dyDescent="0.2">
      <c r="G195" s="22" t="s">
        <v>1</v>
      </c>
      <c r="H195" s="22" t="s">
        <v>1</v>
      </c>
      <c r="I195" s="22"/>
      <c r="J195" s="23"/>
    </row>
    <row r="196" spans="1:12" x14ac:dyDescent="0.2">
      <c r="F196" s="72"/>
      <c r="H196" s="22"/>
    </row>
    <row r="197" spans="1:12" x14ac:dyDescent="0.2">
      <c r="G197" s="22"/>
      <c r="H197" s="22"/>
    </row>
    <row r="198" spans="1:12" x14ac:dyDescent="0.2">
      <c r="C198" s="71" t="s">
        <v>551</v>
      </c>
      <c r="G198" s="73"/>
      <c r="H198" s="23"/>
    </row>
    <row r="199" spans="1:12" x14ac:dyDescent="0.2">
      <c r="H199" s="22"/>
    </row>
    <row r="201" spans="1:12" x14ac:dyDescent="0.2">
      <c r="H201" s="23"/>
    </row>
    <row r="203" spans="1:12" x14ac:dyDescent="0.2">
      <c r="H203" s="23"/>
    </row>
    <row r="486993" spans="6:6" x14ac:dyDescent="0.2">
      <c r="F486993" s="69" t="e">
        <f>SUBTOTAL(9,#REF!)</f>
        <v>#REF!</v>
      </c>
    </row>
  </sheetData>
  <autoFilter ref="A6:L194" xr:uid="{00000000-0001-0000-0000-000000000000}">
    <sortState xmlns:xlrd2="http://schemas.microsoft.com/office/spreadsheetml/2017/richdata2" ref="A7:L194">
      <sortCondition ref="A6:A194"/>
    </sortState>
  </autoFilter>
  <sortState xmlns:xlrd2="http://schemas.microsoft.com/office/spreadsheetml/2017/richdata2" ref="A118:A121">
    <sortCondition ref="A118:A121"/>
  </sortState>
  <customSheetViews>
    <customSheetView guid="{0E7E0B34-1ABD-4ABF-85EA-BE1FE57F29C5}" showPageBreaks="1" fitToPage="1" printArea="1" filter="1" showAutoFilter="1" topLeftCell="I1">
      <pane ySplit="218" topLeftCell="A238" activePane="bottomLeft" state="frozen"/>
      <selection pane="bottomLeft" activeCell="R35" sqref="R35"/>
      <pageMargins left="0" right="0" top="0" bottom="0" header="0" footer="0"/>
      <pageSetup paperSize="8" scale="36" fitToHeight="0" orientation="landscape" verticalDpi="598" r:id="rId1"/>
      <headerFooter alignWithMargins="0"/>
      <autoFilter ref="A6:AN219" xr:uid="{5872DBB6-4898-42BB-8EA4-CA36BC1B34DF}">
        <filterColumn colId="9">
          <filters>
            <filter val="Θήρα"/>
          </filters>
        </filterColumn>
      </autoFilter>
    </customSheetView>
    <customSheetView guid="{40407E69-3714-4438-865D-D96C0D58522E}" scale="90" showPageBreaks="1" fitToPage="1" printArea="1" filter="1" showAutoFilter="1">
      <pane xSplit="7" ySplit="5" topLeftCell="H172" activePane="bottomRight" state="frozen"/>
      <selection pane="bottomRight" activeCell="AM175" sqref="AM175"/>
      <pageMargins left="0" right="0" top="0" bottom="0" header="0" footer="0"/>
      <pageSetup paperSize="8" scale="36" fitToHeight="0" orientation="landscape" verticalDpi="598" r:id="rId2"/>
      <headerFooter alignWithMargins="0"/>
      <autoFilter ref="A6:AK234" xr:uid="{FC6CFB0B-BB13-4E95-B199-9D5D6B7D9A68}">
        <filterColumn colId="22">
          <filters>
            <filter val="Αλέκος"/>
          </filters>
        </filterColumn>
      </autoFilter>
    </customSheetView>
    <customSheetView guid="{A7C61047-E661-4A62-A694-923E381596A0}" scale="90" showPageBreaks="1" fitToPage="1" printArea="1" showAutoFilter="1">
      <pane xSplit="10" ySplit="233" topLeftCell="K235" activePane="bottomRight" state="frozen"/>
      <selection pane="bottomRight" activeCell="Z199" sqref="Z199"/>
      <pageMargins left="0" right="0" top="0" bottom="0" header="0" footer="0"/>
      <pageSetup paperSize="8" scale="37" fitToHeight="0" orientation="landscape" horizontalDpi="300" verticalDpi="300" r:id="rId3"/>
      <headerFooter alignWithMargins="0"/>
      <autoFilter ref="A6:AK234" xr:uid="{919FBC0F-4A2B-47B1-8676-D4C4608C7DFC}"/>
    </customSheetView>
    <customSheetView guid="{86EF96BE-95D5-43DD-8397-CA36F2231B5C}" showPageBreaks="1" fitToPage="1" printArea="1" filter="1" showAutoFilter="1" topLeftCell="A45">
      <pane xSplit="1" topLeftCell="I1" activePane="topRight" state="frozen"/>
      <selection pane="topRight" activeCell="R54" sqref="R54"/>
      <pageMargins left="0" right="0" top="0" bottom="0" header="0" footer="0"/>
      <pageSetup paperSize="8" scale="35" fitToHeight="0" orientation="landscape" r:id="rId4"/>
      <headerFooter alignWithMargins="0"/>
      <autoFilter ref="A6:AK234" xr:uid="{73222734-F87E-4450-88AB-638F3DA48647}">
        <filterColumn colId="22">
          <filters>
            <filter val="Γεωργία"/>
          </filters>
        </filterColumn>
      </autoFilter>
    </customSheetView>
    <customSheetView guid="{CE0BD460-9A4C-4D60-9A97-F7341162F644}" scale="90" showPageBreaks="1" fitToPage="1" printArea="1" showAutoFilter="1">
      <selection activeCell="H134" sqref="H134"/>
      <pageMargins left="0" right="0" top="0" bottom="0" header="0" footer="0"/>
      <pageSetup paperSize="8" scale="36" fitToHeight="0" orientation="landscape" verticalDpi="598" r:id="rId5"/>
      <headerFooter alignWithMargins="0"/>
      <autoFilter ref="A6:AK234" xr:uid="{E84CD248-1620-4B26-8BD1-E94CF847694B}"/>
    </customSheetView>
    <customSheetView guid="{6A1EBEB7-81F8-4B9D-814C-47C83E54FB12}" scale="85" showPageBreaks="1" fitToPage="1" printArea="1" filter="1" showAutoFilter="1">
      <selection activeCell="P113" sqref="P113"/>
      <pageMargins left="0" right="0" top="0" bottom="0" header="0" footer="0"/>
      <pageSetup paperSize="8" scale="36" fitToHeight="0" orientation="landscape" verticalDpi="598" r:id="rId6"/>
      <headerFooter alignWithMargins="0"/>
      <autoFilter ref="A6:AK234" xr:uid="{D53764B5-D6C4-4B02-9B27-4CDDCFCD1948}">
        <filterColumn colId="6">
          <filters>
            <filter val="5002618"/>
          </filters>
        </filterColumn>
      </autoFilter>
    </customSheetView>
    <customSheetView guid="{5FFF4119-4B5C-4178-B1BF-DB171D63E921}" scale="80" showPageBreaks="1" fitToPage="1" printArea="1" filter="1" showAutoFilter="1" hiddenColumns="1" topLeftCell="G1">
      <selection activeCell="R93" sqref="R93"/>
      <pageMargins left="0" right="0" top="0" bottom="0" header="0" footer="0"/>
      <pageSetup paperSize="8" scale="45" fitToHeight="0" orientation="landscape" verticalDpi="598" r:id="rId7"/>
      <headerFooter alignWithMargins="0"/>
      <autoFilter ref="A6:AK234" xr:uid="{637DB3AF-FC8A-4BA1-85B5-04CB68E80F72}">
        <filterColumn colId="6">
          <filters>
            <filter val="5010602"/>
          </filters>
        </filterColumn>
      </autoFilter>
    </customSheetView>
    <customSheetView guid="{8F6F9C37-668F-43C4-9F54-716DE1129842}" scale="90" showPageBreaks="1" fitToPage="1" printArea="1" filter="1" showAutoFilter="1">
      <pane xSplit="7" ySplit="5" topLeftCell="O91" activePane="bottomRight" state="frozen"/>
      <selection pane="bottomRight" activeCell="R93" sqref="R93"/>
      <pageMargins left="0" right="0" top="0" bottom="0" header="0" footer="0"/>
      <pageSetup paperSize="8" scale="36" fitToHeight="0" orientation="landscape" r:id="rId8"/>
      <headerFooter alignWithMargins="0"/>
      <autoFilter ref="A6:AK234" xr:uid="{94F1613F-7226-438E-A72C-048563537E43}">
        <filterColumn colId="22">
          <filters>
            <filter val="Δημήτρης"/>
          </filters>
        </filterColumn>
      </autoFilter>
    </customSheetView>
    <customSheetView guid="{12D8D113-31CE-49A2-BCBE-0E7A7ABE45D2}" scale="80" showPageBreaks="1" fitToPage="1" printArea="1" filter="1" showAutoFilter="1">
      <pane xSplit="8" ySplit="34" topLeftCell="U78" activePane="bottomRight" state="frozen"/>
      <selection pane="bottomRight" activeCell="AA102" sqref="AA102"/>
      <pageMargins left="0" right="0" top="0" bottom="0" header="0" footer="0"/>
      <pageSetup paperSize="8" scale="36" fitToHeight="0" orientation="landscape" verticalDpi="598" r:id="rId9"/>
      <headerFooter alignWithMargins="0"/>
      <autoFilter ref="A6:AK234" xr:uid="{AE99F263-343C-4D1A-BBE9-678C82E9C758}">
        <filterColumn colId="22">
          <filters>
            <filter val="Φώφη"/>
          </filters>
        </filterColumn>
      </autoFilter>
    </customSheetView>
    <customSheetView guid="{37A8FF25-5810-44B0-80F8-925E8099AF96}" scale="80" showPageBreaks="1" fitToPage="1" printArea="1" filter="1" showAutoFilter="1" topLeftCell="L26">
      <selection activeCell="Z43" sqref="Z43"/>
      <pageMargins left="0" right="0" top="0" bottom="0" header="0" footer="0"/>
      <pageSetup paperSize="8" scale="47" fitToWidth="0" orientation="landscape" r:id="rId10"/>
      <headerFooter alignWithMargins="0"/>
      <autoFilter ref="A6:AK234" xr:uid="{79F4C503-83EF-4041-BAF9-1637E01D6B92}">
        <filterColumn colId="22">
          <filters>
            <filter val="Παύλος"/>
          </filters>
        </filterColumn>
      </autoFilter>
    </customSheetView>
    <customSheetView guid="{CE7D661D-8B21-4686-92D3-25C2476022A5}" scale="80" showPageBreaks="1" fitToPage="1" printArea="1" showAutoFilter="1">
      <pane ySplit="186" topLeftCell="A210" activePane="bottomLeft" state="frozen"/>
      <selection pane="bottomLeft" activeCell="Q235" sqref="Q235"/>
      <pageMargins left="0" right="0" top="0" bottom="0" header="0" footer="0"/>
      <pageSetup paperSize="8" scale="37" fitToHeight="0" orientation="landscape" verticalDpi="598" r:id="rId11"/>
      <headerFooter alignWithMargins="0"/>
      <autoFilter ref="A6:AK234" xr:uid="{9E0B2370-C658-4457-AC0E-107346A52486}"/>
    </customSheetView>
    <customSheetView guid="{C367CF3B-A67F-4906-B8DE-1C96F095182F}" scale="90" showPageBreaks="1" fitToPage="1" printArea="1" filter="1" showAutoFilter="1">
      <pane xSplit="12" ySplit="187" topLeftCell="S198" activePane="bottomRight" state="frozen"/>
      <selection pane="bottomRight" activeCell="E6" sqref="E6"/>
      <pageMargins left="0" right="0" top="0" bottom="0" header="0" footer="0"/>
      <pageSetup paperSize="8" scale="36" fitToHeight="0" orientation="landscape" r:id="rId12"/>
      <headerFooter alignWithMargins="0"/>
      <autoFilter ref="A6:AK236" xr:uid="{F67BE27B-760C-498B-B528-64C6B69724FC}">
        <filterColumn colId="1">
          <filters>
            <filter val="5"/>
          </filters>
        </filterColumn>
        <filterColumn colId="22">
          <filters>
            <filter val="Λουκάς"/>
            <filter val="Ρένος"/>
          </filters>
        </filterColumn>
      </autoFilter>
    </customSheetView>
    <customSheetView guid="{C0755A22-2CA2-4762-90F4-6F69D346F28D}" showPageBreaks="1" fitToPage="1" printArea="1" showAutoFilter="1">
      <selection activeCell="R18" sqref="R18"/>
      <pageMargins left="0" right="0" top="0" bottom="0" header="0" footer="0"/>
      <pageSetup paperSize="8" scale="31" fitToHeight="0" orientation="landscape" r:id="rId13"/>
      <headerFooter alignWithMargins="0"/>
      <autoFilter ref="A6:AM231" xr:uid="{4A3BDA17-EF59-438E-A7D7-72CD537AE16D}"/>
    </customSheetView>
    <customSheetView guid="{0B93B359-179A-42EE-9C3B-C1B5078E6430}" scale="74" showPageBreaks="1" fitToPage="1" printArea="1" showAutoFilter="1">
      <pane xSplit="8" ySplit="121" topLeftCell="I1184" activePane="bottomRight" state="frozen"/>
      <selection pane="bottomRight" activeCell="G7" sqref="G7"/>
      <pageMargins left="0" right="0" top="0" bottom="0" header="0" footer="0"/>
      <pageSetup paperSize="8" scale="37" fitToHeight="0" orientation="landscape" verticalDpi="598" r:id="rId14"/>
      <headerFooter alignWithMargins="0"/>
      <autoFilter ref="A6:AJ231" xr:uid="{10F6ED89-B4D7-4409-8DC1-9CEA99E68CDD}"/>
    </customSheetView>
    <customSheetView guid="{FDC3EC62-B358-4533-A6BE-7C0F60FDB6B9}" scale="80" showPageBreaks="1" fitToPage="1" printArea="1" filter="1" showAutoFilter="1">
      <pane xSplit="7" ySplit="5" topLeftCell="H6" activePane="bottomRight" state="frozen"/>
      <selection pane="bottomRight" activeCell="R12" sqref="R12"/>
      <pageMargins left="0" right="0" top="0" bottom="0" header="0" footer="0"/>
      <pageSetup paperSize="8" scale="37" fitToHeight="0" orientation="landscape" verticalDpi="598" r:id="rId15"/>
      <headerFooter alignWithMargins="0"/>
      <autoFilter ref="A6:AJ231" xr:uid="{F6F1E171-C910-47B0-B0A2-7EE2E8B5B212}">
        <filterColumn colId="22">
          <filters>
            <filter val="Παύλος"/>
          </filters>
        </filterColumn>
      </autoFilter>
    </customSheetView>
    <customSheetView guid="{A591B4DA-B4B3-406F-B9A6-4103B2239BB0}" scale="80" showPageBreaks="1" fitToPage="1" printArea="1" filter="1" showAutoFilter="1" topLeftCell="J200">
      <selection activeCell="R221" sqref="R221"/>
      <pageMargins left="0" right="0" top="0" bottom="0" header="0" footer="0"/>
      <pageSetup paperSize="8" scale="37" fitToHeight="0" orientation="landscape" verticalDpi="598" r:id="rId16"/>
      <headerFooter alignWithMargins="0"/>
      <autoFilter ref="A6:AK214" xr:uid="{B0E76E5C-5428-4E01-8877-5A2193C391C4}">
        <filterColumn colId="22">
          <filters>
            <filter val="Λουκάς"/>
          </filters>
        </filterColumn>
      </autoFilter>
    </customSheetView>
    <customSheetView guid="{80A7B635-24BC-4B6F-95F9-4DAFFBA04752}" scale="90" fitToPage="1" filter="1" showAutoFilter="1">
      <pane xSplit="8" ySplit="6" topLeftCell="O7" activePane="bottomRight" state="frozen"/>
      <selection pane="bottomRight" activeCell="H7" sqref="H7"/>
      <pageMargins left="0" right="0" top="0" bottom="0" header="0" footer="0"/>
      <pageSetup paperSize="8" scale="42" fitToHeight="0" orientation="landscape" horizontalDpi="300" verticalDpi="300" r:id="rId17"/>
      <headerFooter alignWithMargins="0"/>
      <autoFilter ref="A6:AE148" xr:uid="{60FA1F38-3D31-4C86-82DD-2800FB70D66C}">
        <filterColumn colId="3">
          <filters>
            <filter val="1α"/>
          </filters>
        </filterColumn>
      </autoFilter>
    </customSheetView>
    <customSheetView guid="{491969B3-0EFF-4DC4-A875-F7604C0814DE}" scale="90" fitToPage="1" printArea="1" showAutoFilter="1">
      <pane xSplit="8" ySplit="6" topLeftCell="U107" activePane="bottomRight" state="frozen"/>
      <selection pane="bottomRight" activeCell="Y110" sqref="Y110"/>
      <pageMargins left="0" right="0" top="0" bottom="0" header="0" footer="0"/>
      <pageSetup paperSize="8" scale="44" fitToHeight="0" orientation="landscape" verticalDpi="598" r:id="rId18"/>
      <headerFooter alignWithMargins="0"/>
      <autoFilter ref="A6:AG109" xr:uid="{BDBA088F-8EF8-462B-A421-DD7C86B3BB14}">
        <sortState xmlns:xlrd2="http://schemas.microsoft.com/office/spreadsheetml/2017/richdata2" ref="A8:AG109">
          <sortCondition ref="A6:A109"/>
        </sortState>
      </autoFilter>
    </customSheetView>
    <customSheetView guid="{30EFFE64-05A7-4F3E-AD35-746088C658E6}" scale="90" fitToPage="1" showAutoFilter="1">
      <pane xSplit="8" ySplit="6" topLeftCell="O41" activePane="bottomRight" state="frozen"/>
      <selection pane="bottomRight" activeCell="R48" sqref="R48"/>
      <pageMargins left="0" right="0" top="0" bottom="0" header="0" footer="0"/>
      <pageSetup paperSize="8" scale="44" fitToHeight="0" orientation="landscape" verticalDpi="598" r:id="rId19"/>
      <headerFooter alignWithMargins="0"/>
      <autoFilter ref="A6:AG106" xr:uid="{7074E01D-3BC7-4E23-BE73-1D5240F6475E}">
        <sortState xmlns:xlrd2="http://schemas.microsoft.com/office/spreadsheetml/2017/richdata2" ref="A7:AD106">
          <sortCondition ref="A6:A106"/>
        </sortState>
      </autoFilter>
    </customSheetView>
    <customSheetView guid="{DFDDE52F-BE25-4A20-AA21-592EF5B63608}" scale="80" fitToPage="1" showAutoFilter="1">
      <pane xSplit="7" ySplit="6" topLeftCell="H115" activePane="bottomRight" state="frozen"/>
      <selection pane="bottomRight" activeCell="H118" sqref="H118"/>
      <pageMargins left="0" right="0" top="0" bottom="0" header="0" footer="0"/>
      <pageSetup paperSize="8" scale="47" fitToHeight="0" orientation="landscape" verticalDpi="598" r:id="rId20"/>
      <headerFooter alignWithMargins="0"/>
      <autoFilter ref="A6:AE127" xr:uid="{54321BDF-A7CD-42F8-94A1-5D0AE6E3ED16}">
        <sortState xmlns:xlrd2="http://schemas.microsoft.com/office/spreadsheetml/2017/richdata2" ref="A8:AE127">
          <sortCondition ref="A6:A109"/>
        </sortState>
      </autoFilter>
    </customSheetView>
    <customSheetView guid="{7AE89CBB-29B7-4983-B98C-BBD3DF684329}" scale="70" showPageBreaks="1" fitToPage="1" printArea="1" showAutoFilter="1">
      <selection activeCell="P117" sqref="P117"/>
      <pageMargins left="0" right="0" top="0" bottom="0" header="0" footer="0"/>
      <pageSetup paperSize="8" scale="31" fitToHeight="0" orientation="landscape" verticalDpi="598" r:id="rId21"/>
      <headerFooter alignWithMargins="0"/>
      <autoFilter ref="A6:AF189" xr:uid="{7E247865-6733-4CF8-B9EC-213A757593B3}"/>
    </customSheetView>
    <customSheetView guid="{982E226A-4C38-4110-9B96-FBFA080EEB72}" scale="90" showPageBreaks="1" fitToPage="1" printArea="1" showAutoFilter="1">
      <pane xSplit="7" ySplit="5" topLeftCell="M144" activePane="bottomRight" state="frozen"/>
      <selection pane="bottomRight" activeCell="G149" sqref="G149"/>
      <pageMargins left="0" right="0" top="0" bottom="0" header="0" footer="0"/>
      <pageSetup paperSize="8" scale="41" fitToHeight="0" orientation="landscape" verticalDpi="598" r:id="rId22"/>
      <headerFooter alignWithMargins="0"/>
      <autoFilter ref="A6:AI201" xr:uid="{B3A16E5F-DEB0-4B63-86EA-8CFEBCEF9C14}"/>
    </customSheetView>
    <customSheetView guid="{0818F90D-30F3-43F9-B61E-A6578B63C564}" scale="70" showPageBreaks="1" fitToPage="1" printArea="1" filter="1" showAutoFilter="1">
      <pane xSplit="7" ySplit="5" topLeftCell="H6" activePane="bottomRight" state="frozen"/>
      <selection pane="bottomRight" activeCell="U112" sqref="U112"/>
      <pageMargins left="0" right="0" top="0" bottom="0" header="0" footer="0"/>
      <pageSetup paperSize="8" scale="26" fitToHeight="0" orientation="landscape" verticalDpi="598" r:id="rId23"/>
      <headerFooter alignWithMargins="0"/>
      <autoFilter ref="A6:AI218" xr:uid="{28310FA8-6EA3-43B8-8A7E-3AB845990D11}">
        <filterColumn colId="22">
          <filters>
            <filter val="Φώφη"/>
          </filters>
        </filterColumn>
      </autoFilter>
    </customSheetView>
    <customSheetView guid="{383C5B77-CEB3-435B-8F76-AA322BE4DCBE}" scale="90" showPageBreaks="1" fitToPage="1" printArea="1" filter="1" showAutoFilter="1" topLeftCell="L1">
      <pane ySplit="1" topLeftCell="A194" activePane="bottomLeft" state="frozen"/>
      <selection pane="bottomLeft" activeCell="R202" sqref="R202"/>
      <pageMargins left="0" right="0" top="0" bottom="0" header="0" footer="0"/>
      <pageSetup paperSize="8" scale="40" fitToHeight="0" orientation="landscape" horizontalDpi="4294967295" verticalDpi="4294967295" r:id="rId24"/>
      <headerFooter alignWithMargins="0"/>
      <autoFilter ref="A6:AI219" xr:uid="{72815457-F7F9-4767-B99A-92CAD172A9E4}">
        <filterColumn colId="22">
          <filters>
            <filter val="Αναστασία"/>
          </filters>
        </filterColumn>
      </autoFilter>
    </customSheetView>
    <customSheetView guid="{8B685A25-FB09-46A1-89DE-856820EB193F}" scale="80" showPageBreaks="1" fitToPage="1" printArea="1" showAutoFilter="1">
      <pane xSplit="8" ySplit="6" topLeftCell="I146" activePane="bottomRight" state="frozen"/>
      <selection pane="bottomRight" activeCell="A151" sqref="A151"/>
      <pageMargins left="0" right="0" top="0" bottom="0" header="0" footer="0"/>
      <pageSetup paperSize="8" scale="38" fitToHeight="0" orientation="landscape" verticalDpi="598" r:id="rId25"/>
      <headerFooter alignWithMargins="0"/>
      <autoFilter ref="A6:AJ224" xr:uid="{AF284B64-A00E-4781-AB9B-560871F40146}"/>
    </customSheetView>
    <customSheetView guid="{DA5801EE-2817-43AC-9511-CC04116D984F}" scale="90" showPageBreaks="1" fitToPage="1" printArea="1" filter="1" showAutoFilter="1">
      <pane xSplit="8" ySplit="213" topLeftCell="J215" activePane="bottomRight" state="frozen"/>
      <selection pane="bottomRight" activeCell="R203" sqref="R203"/>
      <pageMargins left="0" right="0" top="0" bottom="0" header="0" footer="0"/>
      <pageSetup paperSize="8" scale="34" fitToHeight="0" orientation="landscape" verticalDpi="598" r:id="rId26"/>
      <headerFooter alignWithMargins="0"/>
      <autoFilter ref="A6:AJ214" xr:uid="{41E5E049-48BE-4DC0-86D1-A4A8ED84387C}">
        <filterColumn colId="9">
          <filters>
            <filter val="Σίφνος"/>
          </filters>
        </filterColumn>
      </autoFilter>
    </customSheetView>
    <customSheetView guid="{BE0CDA78-86D9-4E48-91F2-0EE2376471FE}" scale="84" showPageBreaks="1" fitToPage="1" printArea="1" filter="1" showAutoFilter="1" topLeftCell="N1">
      <selection activeCell="M106" sqref="M106"/>
      <pageMargins left="0" right="0" top="0" bottom="0" header="0" footer="0"/>
      <pageSetup paperSize="8" scale="36" fitToHeight="0" orientation="landscape" verticalDpi="598" r:id="rId27"/>
      <headerFooter alignWithMargins="0"/>
      <autoFilter ref="A6:AK229" xr:uid="{CA764E93-D447-42C3-9B70-02EDD22F8403}">
        <filterColumn colId="22">
          <filters>
            <filter val="Γιώτα + Γεωργία"/>
          </filters>
        </filterColumn>
      </autoFilter>
    </customSheetView>
    <customSheetView guid="{67DA4931-4D92-4E21-A0E9-B4384160DB29}" scale="90" showPageBreaks="1" fitToPage="1" printArea="1" filter="1" showAutoFilter="1">
      <pane xSplit="7" ySplit="5" topLeftCell="M193" activePane="bottomRight"/>
      <selection pane="bottomRight" activeCell="K195" sqref="K195"/>
      <pageMargins left="0" right="0" top="0" bottom="0" header="0" footer="0"/>
      <pageSetup paperSize="8" scale="37" fitToHeight="0" orientation="landscape" r:id="rId28"/>
      <headerFooter alignWithMargins="0"/>
      <autoFilter ref="A6:AK234" xr:uid="{C8CFD296-FB9F-4BB9-801D-E8413ECC6579}">
        <filterColumn colId="1">
          <filters>
            <filter val="5"/>
          </filters>
        </filterColumn>
      </autoFilter>
    </customSheetView>
    <customSheetView guid="{018C5D39-71D1-49E2-B104-00382FBF8B66}" scale="90" showPageBreaks="1" fitToPage="1" printArea="1" filter="1" showAutoFilter="1">
      <pane xSplit="11" ySplit="187" topLeftCell="Q211" activePane="bottomRight" state="frozen"/>
      <selection pane="bottomRight" activeCell="T212" sqref="T212"/>
      <pageMargins left="0" right="0" top="0" bottom="0" header="0" footer="0"/>
      <pageSetup paperSize="8" scale="36" fitToHeight="0" orientation="landscape" verticalDpi="598" r:id="rId29"/>
      <headerFooter alignWithMargins="0"/>
      <autoFilter ref="A6:AK234" xr:uid="{6EB3D488-B4BD-4293-B9A5-6D48D49A6334}">
        <filterColumn colId="22">
          <filters>
            <filter val="Ρένος"/>
          </filters>
        </filterColumn>
      </autoFilter>
    </customSheetView>
    <customSheetView guid="{EF9563C6-30BD-4BF0-AAB8-5DF301BDA33D}" scale="73" showPageBreaks="1" fitToPage="1" printArea="1" showAutoFilter="1">
      <pane xSplit="14" ySplit="7" topLeftCell="P157" activePane="bottomRight" state="frozen"/>
      <selection pane="bottomRight" activeCell="P158" sqref="P158"/>
      <pageMargins left="0" right="0" top="0" bottom="0" header="0" footer="0"/>
      <pageSetup paperSize="8" scale="36" fitToHeight="0" orientation="landscape" verticalDpi="598" r:id="rId30"/>
      <headerFooter alignWithMargins="0"/>
      <autoFilter ref="A6:AK234" xr:uid="{C8E3B299-B3E1-43DA-82FF-8393B3EA46A3}"/>
    </customSheetView>
    <customSheetView guid="{7851A10E-6185-48C6-8ECE-4AF97DBAFCD8}" scale="85" showPageBreaks="1" fitToPage="1" printArea="1" showAutoFilter="1">
      <pane xSplit="8" ySplit="6" topLeftCell="N93" activePane="bottomRight" state="frozen"/>
      <selection pane="bottomRight" activeCell="O93" sqref="O93"/>
      <pageMargins left="0" right="0" top="0" bottom="0" header="0" footer="0"/>
      <pageSetup paperSize="8" scale="71" fitToHeight="0" orientation="landscape" horizontalDpi="300" verticalDpi="300" r:id="rId31"/>
      <headerFooter alignWithMargins="0"/>
      <autoFilter ref="A6:AK234" xr:uid="{943D7CDE-4D80-42AC-8E27-CE5000BAE0BC}"/>
    </customSheetView>
    <customSheetView guid="{3454866D-D04E-453C-B90F-6795BDF5D376}" scale="85" showPageBreaks="1" fitToPage="1" printArea="1" showAutoFilter="1">
      <pane xSplit="8" ySplit="6" topLeftCell="I153" activePane="bottomRight" state="frozen"/>
      <selection pane="bottomRight" activeCell="R156" sqref="R156"/>
      <pageMargins left="0" right="0" top="0" bottom="0" header="0" footer="0"/>
      <pageSetup paperSize="8" scale="71" fitToHeight="0" orientation="landscape" horizontalDpi="300" verticalDpi="300" r:id="rId32"/>
      <headerFooter alignWithMargins="0"/>
      <autoFilter ref="A6:AK234" xr:uid="{456FF4DF-9FBF-4ADD-9710-021BE2BA7383}"/>
    </customSheetView>
    <customSheetView guid="{3EB6DC9C-F5B2-47FE-84E7-A990AB1F6B04}" scale="85" showPageBreaks="1" fitToPage="1" printArea="1" showAutoFilter="1">
      <pane xSplit="8" ySplit="6" topLeftCell="L151" activePane="bottomRight" state="frozen"/>
      <selection pane="bottomRight" activeCell="O153" sqref="O153"/>
      <pageMargins left="0" right="0" top="0" bottom="0" header="0" footer="0"/>
      <pageSetup paperSize="8" scale="71" fitToHeight="0" orientation="landscape" horizontalDpi="300" verticalDpi="300" r:id="rId33"/>
      <headerFooter alignWithMargins="0"/>
      <autoFilter ref="A6:AK234" xr:uid="{2A0F70DF-5C08-426F-8D38-186A2E081727}"/>
    </customSheetView>
  </customSheetViews>
  <pageMargins left="0.19685039370078741" right="0.19685039370078741" top="0.43307086614173229" bottom="0.51181102362204722" header="0.43307086614173229" footer="0.51181102362204722"/>
  <pageSetup paperSize="8" scale="70" fitToHeight="0" orientation="landscape" r:id="rId34"/>
  <headerFooter alignWithMargins="0"/>
  <legacyDrawing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C022269F3B614B8615B363E9AC9701" ma:contentTypeVersion="3" ma:contentTypeDescription="Create a new document." ma:contentTypeScope="" ma:versionID="a43c1661d4bf38444e19c829b0cf9122">
  <xsd:schema xmlns:xsd="http://www.w3.org/2001/XMLSchema" xmlns:xs="http://www.w3.org/2001/XMLSchema" xmlns:p="http://schemas.microsoft.com/office/2006/metadata/properties" xmlns:ns3="3e134ac3-841a-4e70-b54e-f12d560f360f" targetNamespace="http://schemas.microsoft.com/office/2006/metadata/properties" ma:root="true" ma:fieldsID="8af93d76d261870315dc6c7a53a2ea2c" ns3:_="">
    <xsd:import namespace="3e134ac3-841a-4e70-b54e-f12d560f360f"/>
    <xsd:element name="properties">
      <xsd:complexType>
        <xsd:sequence>
          <xsd:element name="documentManagement">
            <xsd:complexType>
              <xsd:all>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134ac3-841a-4e70-b54e-f12d560f36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514A61-E7EE-4314-937B-FF7937F524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D397063-3D3D-47E3-9610-2399C89C0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134ac3-841a-4e70-b54e-f12d560f36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B5E25-7025-4B44-882F-5BF7C2E5AF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Φύλλο1</vt:lpstr>
      <vt:lpstr>ΠΕΠ 2021-2027</vt:lpstr>
      <vt:lpstr>'ΠΕΠ 2021-2027'!Print_Area</vt:lpstr>
      <vt:lpstr>'ΠΕΠ 2021-2027'!Print_Titles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ΒΕΛΟΥΔΟΣ ΜΑΝΘΟΣ</dc:creator>
  <cp:keywords/>
  <dc:description/>
  <cp:lastModifiedBy>ΑΡΑΓΙΑΝΝΗΣ ΒΑΓΓΕΛΗΣ</cp:lastModifiedBy>
  <cp:revision/>
  <dcterms:created xsi:type="dcterms:W3CDTF">2017-11-16T07:23:15Z</dcterms:created>
  <dcterms:modified xsi:type="dcterms:W3CDTF">2026-08-18T08:00:19Z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f5750ef2-e531-43b3-bf35-012025db7928</vt:lpwstr>
  </property>
  <property fmtid="{D5CDD505-2E9C-101B-9397-08002B2CF9AE}" pid="3" name="ContentTypeId">
    <vt:lpwstr>0x01010093C022269F3B614B8615B363E9AC9701</vt:lpwstr>
  </property>
</Properties>
</file>