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Αυτό_το_βιβλίο_εργασίας" defaultThemeVersion="124226"/>
  <mc:AlternateContent xmlns:mc="http://schemas.openxmlformats.org/markup-compatibility/2006">
    <mc:Choice Requires="x15">
      <x15ac:absPath xmlns:x15ac="http://schemas.microsoft.com/office/spreadsheetml/2010/11/ac" url="D:\Users\evagarag\Desktop\"/>
    </mc:Choice>
  </mc:AlternateContent>
  <xr:revisionPtr revIDLastSave="0" documentId="8_{53029F2D-FE15-4F45-8002-8B1626AA1410}" xr6:coauthVersionLast="47" xr6:coauthVersionMax="47" xr10:uidLastSave="{00000000-0000-0000-0000-000000000000}"/>
  <bookViews>
    <workbookView xWindow="3075" yWindow="3075" windowWidth="24660" windowHeight="12375" firstSheet="1" activeTab="1" xr2:uid="{00000000-000D-0000-FFFF-FFFF00000000}"/>
  </bookViews>
  <sheets>
    <sheet name="Φύλλο1" sheetId="2" r:id="rId1"/>
    <sheet name="ΠΕΠ 2021-2027" sheetId="1" r:id="rId2"/>
  </sheets>
  <definedNames>
    <definedName name="_xlnm._FilterDatabase" localSheetId="1" hidden="1">'ΠΕΠ 2021-2027'!$A$6:$U$194</definedName>
    <definedName name="_xlnm.Print_Area" localSheetId="1">'ΠΕΠ 2021-2027'!$A$7:$T$183</definedName>
    <definedName name="_xlnm.Print_Titles" localSheetId="1">'ΠΕΠ 2021-2027'!$1:$6</definedName>
    <definedName name="Z_001E12C6_85FE_4F0A_BE85_DC3C2C6C8701_.wvu.FilterData" localSheetId="1" hidden="1">'ΠΕΠ 2021-2027'!$A$6:$U$194</definedName>
    <definedName name="Z_0040E273_F4EC_4990_9E1E_802394348CD3_.wvu.FilterData" localSheetId="1" hidden="1">'ΠΕΠ 2021-2027'!$A$6:$U$25</definedName>
    <definedName name="Z_007C9797_CFB2_4846_B937_85186E80CDDD_.wvu.FilterData" localSheetId="1" hidden="1">'ΠΕΠ 2021-2027'!$A$6:$U$25</definedName>
    <definedName name="Z_00B61198_65A9_4FF9_91C7_700207DD146F_.wvu.FilterData" localSheetId="1" hidden="1">'ΠΕΠ 2021-2027'!$A$6:$U$25</definedName>
    <definedName name="Z_00D4108C_F680_4518_A6C3_BFE4CF6890AC_.wvu.FilterData" localSheetId="1" hidden="1">'ΠΕΠ 2021-2027'!$A$6:$U$25</definedName>
    <definedName name="Z_00EF3010_E72F_49AD_BCC5_35E1AB0A7437_.wvu.FilterData" localSheetId="1" hidden="1">'ΠΕΠ 2021-2027'!$A$6:$U$25</definedName>
    <definedName name="Z_0109FDDC_5F47_44EE_8816_D508887809E0_.wvu.FilterData" localSheetId="1" hidden="1">'ΠΕΠ 2021-2027'!$A$6:$U$25</definedName>
    <definedName name="Z_01206160_FB82_41F3_AF6B_94B3F623560C_.wvu.FilterData" localSheetId="1" hidden="1">'ΠΕΠ 2021-2027'!$A$6:$U$25</definedName>
    <definedName name="Z_0125062F_412F_4AB8_A2D8_67BA7F9896D5_.wvu.FilterData" localSheetId="1" hidden="1">'ΠΕΠ 2021-2027'!$A$6:$U$194</definedName>
    <definedName name="Z_01301D2A_F102_41E1_99B0_70586C8332CF_.wvu.FilterData" localSheetId="1" hidden="1">'ΠΕΠ 2021-2027'!$A$6:$U$25</definedName>
    <definedName name="Z_0134C6DB_FE9B_4F97_AB5A_4BFB6BDE8716_.wvu.FilterData" localSheetId="1" hidden="1">'ΠΕΠ 2021-2027'!$A$6:$U$25</definedName>
    <definedName name="Z_01356673_7B2B_4C78_B596_A4E9CF49FF51_.wvu.FilterData" localSheetId="1" hidden="1">'ΠΕΠ 2021-2027'!$A$6:$U$25</definedName>
    <definedName name="Z_017EC566_3260_41D1_A2E1_C16452710E5F_.wvu.FilterData" localSheetId="1" hidden="1">'ΠΕΠ 2021-2027'!$A$6:$U$25</definedName>
    <definedName name="Z_018C5D39_71D1_49E2_B104_00382FBF8B66_.wvu.FilterData" localSheetId="1" hidden="1">'ΠΕΠ 2021-2027'!$A$6:$U$194</definedName>
    <definedName name="Z_018C5D39_71D1_49E2_B104_00382FBF8B66_.wvu.PrintArea" localSheetId="1" hidden="1">'ΠΕΠ 2021-2027'!$A$8:$U$194</definedName>
    <definedName name="Z_018C5D39_71D1_49E2_B104_00382FBF8B66_.wvu.PrintTitles" localSheetId="1" hidden="1">'ΠΕΠ 2021-2027'!$1:$6</definedName>
    <definedName name="Z_019F1690_0CA8_4109_90CA_B6EA299FCDDA_.wvu.FilterData" localSheetId="1" hidden="1">'ΠΕΠ 2021-2027'!$A$6:$U$25</definedName>
    <definedName name="Z_01C34D8A_D027_45F0_837C_D5D7EF390D26_.wvu.FilterData" localSheetId="1" hidden="1">'ΠΕΠ 2021-2027'!$A$6:$U$25</definedName>
    <definedName name="Z_0218E99F_CAB7_4839_AC89_50AA00750917_.wvu.FilterData" localSheetId="1" hidden="1">'ΠΕΠ 2021-2027'!$A$6:$U$25</definedName>
    <definedName name="Z_0235750F_4837_4CDB_8373_8A32AE009AB5_.wvu.FilterData" localSheetId="1" hidden="1">'ΠΕΠ 2021-2027'!$A$6:$U$25</definedName>
    <definedName name="Z_024294FF_5139_437A_93BE_09D623D50B46_.wvu.FilterData" localSheetId="1" hidden="1">'ΠΕΠ 2021-2027'!$A$6:$U$25</definedName>
    <definedName name="Z_02676EF5_3252_4AA6_B0D6_8F14B623EF16_.wvu.FilterData" localSheetId="1" hidden="1">'ΠΕΠ 2021-2027'!$A$6:$U$25</definedName>
    <definedName name="Z_027D31A1_C169_4DF8_A237_ADF514297554_.wvu.FilterData" localSheetId="1" hidden="1">'ΠΕΠ 2021-2027'!$A$6:$U$25</definedName>
    <definedName name="Z_0284A0F8_1AFC_48FE_9CD6_B8F7140E2FA5_.wvu.FilterData" localSheetId="1" hidden="1">'ΠΕΠ 2021-2027'!$A$6:$U$25</definedName>
    <definedName name="Z_0285EAAD_5322_40F7_A145_87FB170A9975_.wvu.FilterData" localSheetId="1" hidden="1">'ΠΕΠ 2021-2027'!$A$6:$U$25</definedName>
    <definedName name="Z_02EA6ED6_5776_478C_9B60_6686DB29E697_.wvu.FilterData" localSheetId="1" hidden="1">'ΠΕΠ 2021-2027'!$A$6:$U$25</definedName>
    <definedName name="Z_02F86FF5_069F_4939_A157_5FFAE1E4DA53_.wvu.FilterData" localSheetId="1" hidden="1">'ΠΕΠ 2021-2027'!$A$6:$U$25</definedName>
    <definedName name="Z_03354B56_E8F0_4DD8_9B94_9EEC7E5C9B2F_.wvu.FilterData" localSheetId="1" hidden="1">'ΠΕΠ 2021-2027'!$A$6:$U$25</definedName>
    <definedName name="Z_0344DFAB_DF90_4C73_93E8_20A7446CFAB4_.wvu.FilterData" localSheetId="1" hidden="1">'ΠΕΠ 2021-2027'!$A$6:$U$25</definedName>
    <definedName name="Z_0352AFAA_E484_487D_9831_7B5B7092944F_.wvu.FilterData" localSheetId="1" hidden="1">'ΠΕΠ 2021-2027'!$A$6:$U$25</definedName>
    <definedName name="Z_03669F4D_514A_4514_8484_E5A8288D1FFD_.wvu.FilterData" localSheetId="1" hidden="1">'ΠΕΠ 2021-2027'!$A$6:$U$25</definedName>
    <definedName name="Z_036CE26F_5BCF_4887_8326_36E7BFAE091F_.wvu.FilterData" localSheetId="1" hidden="1">'ΠΕΠ 2021-2027'!$A$6:$U$194</definedName>
    <definedName name="Z_03D165AB_CC75_4D35_91BF_FCA068E302CF_.wvu.FilterData" localSheetId="1" hidden="1">'ΠΕΠ 2021-2027'!$A$6:$U$25</definedName>
    <definedName name="Z_03D96355_41A0_4D67_A91F_9900A53F7122_.wvu.FilterData" localSheetId="1" hidden="1">'ΠΕΠ 2021-2027'!$A$6:$U$194</definedName>
    <definedName name="Z_03DEB5F0_4347_4745_AFE4_0E505C4F62F3_.wvu.FilterData" localSheetId="1" hidden="1">'ΠΕΠ 2021-2027'!$A$6:$U$25</definedName>
    <definedName name="Z_03DEE7D4_F94B_4C2A_99DB_33639FE0C8F7_.wvu.FilterData" localSheetId="1" hidden="1">'ΠΕΠ 2021-2027'!$A$6:$U$25</definedName>
    <definedName name="Z_03E8CBEF_8C5A_4EF0_B598_D83637510DA2_.wvu.FilterData" localSheetId="1" hidden="1">'ΠΕΠ 2021-2027'!$A$6:$U$25</definedName>
    <definedName name="Z_03EC2AF8_6766_4C2E_AB4E_0CB645845298_.wvu.FilterData" localSheetId="1" hidden="1">'ΠΕΠ 2021-2027'!$A$6:$U$25</definedName>
    <definedName name="Z_03F1003F_8F16_4462_9E6D_E326DB38E06F_.wvu.FilterData" localSheetId="1" hidden="1">'ΠΕΠ 2021-2027'!$A$6:$U$25</definedName>
    <definedName name="Z_040F7DCB_EEA2_47CB_81D5_85795D2DCBDB_.wvu.FilterData" localSheetId="1" hidden="1">'ΠΕΠ 2021-2027'!$A$6:$U$25</definedName>
    <definedName name="Z_041E9371_EC50_4683_9E8B_5B836ACD2C8B_.wvu.FilterData" localSheetId="1" hidden="1">'ΠΕΠ 2021-2027'!$A$6:$U$25</definedName>
    <definedName name="Z_0428E1B5_90FE_409D_A828_CF8A8410E2E0_.wvu.FilterData" localSheetId="1" hidden="1">'ΠΕΠ 2021-2027'!$A$6:$U$25</definedName>
    <definedName name="Z_04457A7B_94E1_4D92_8858_B3F8A2BEB546_.wvu.FilterData" localSheetId="1" hidden="1">'ΠΕΠ 2021-2027'!$A$6:$U$194</definedName>
    <definedName name="Z_04A9193F_1C1F_410F_A0DA_A3D7A49899E7_.wvu.FilterData" localSheetId="1" hidden="1">'ΠΕΠ 2021-2027'!$A$6:$U$25</definedName>
    <definedName name="Z_050D3B5D_60F5_44A9_9B71_516758D7C8BC_.wvu.FilterData" localSheetId="1" hidden="1">'ΠΕΠ 2021-2027'!$A$6:$U$25</definedName>
    <definedName name="Z_05315692_2DEF_4796_8C85_D6B4905054B9_.wvu.FilterData" localSheetId="1" hidden="1">'ΠΕΠ 2021-2027'!$A$6:$U$25</definedName>
    <definedName name="Z_054EBE3E_6F97_44AF_9B5D_1EB634715BAC_.wvu.FilterData" localSheetId="1" hidden="1">'ΠΕΠ 2021-2027'!$A$6:$U$25</definedName>
    <definedName name="Z_05AFCA80_6817_4D03_8C0B_B370D48CABCB_.wvu.FilterData" localSheetId="1" hidden="1">'ΠΕΠ 2021-2027'!$A$6:$U$25</definedName>
    <definedName name="Z_05B254D9_8C76_4C3E_8871_F0BE07E20741_.wvu.FilterData" localSheetId="1" hidden="1">'ΠΕΠ 2021-2027'!$A$6:$U$25</definedName>
    <definedName name="Z_05B30A4D_E2E7_458F_87D1_BA83BA152EED_.wvu.FilterData" localSheetId="1" hidden="1">'ΠΕΠ 2021-2027'!$A$6:$U$25</definedName>
    <definedName name="Z_061D0CFC_EE3A_489B_B6AE_A5A2640DDA4C_.wvu.FilterData" localSheetId="1" hidden="1">'ΠΕΠ 2021-2027'!$A$6:$U$25</definedName>
    <definedName name="Z_061F1D9E_9D03_4B62_8EB6_8D78E6EB3F56_.wvu.FilterData" localSheetId="1" hidden="1">'ΠΕΠ 2021-2027'!$A$6:$U$194</definedName>
    <definedName name="Z_06239BF2_8397_4D9A_BDD7_A255B79AE16B_.wvu.FilterData" localSheetId="1" hidden="1">'ΠΕΠ 2021-2027'!$A$6:$U$25</definedName>
    <definedName name="Z_06382A18_AE72_44C7_8208_F432CA93FE3A_.wvu.FilterData" localSheetId="1" hidden="1">'ΠΕΠ 2021-2027'!$A$6:$U$194</definedName>
    <definedName name="Z_064B43F7_675D_47D0_829F_2BF9FF235A9C_.wvu.FilterData" localSheetId="1" hidden="1">'ΠΕΠ 2021-2027'!$A$6:$U$25</definedName>
    <definedName name="Z_0669558C_43E5_47E4_9935_3DE3336DDAE5_.wvu.FilterData" localSheetId="1" hidden="1">'ΠΕΠ 2021-2027'!$A$6:$U$25</definedName>
    <definedName name="Z_06963AE0_117A_4910_82F5_130FEC094F09_.wvu.FilterData" localSheetId="1" hidden="1">'ΠΕΠ 2021-2027'!$A$6:$U$194</definedName>
    <definedName name="Z_0711AF15_7F4F_449E_A1A5_333CCCFDE5DB_.wvu.FilterData" localSheetId="1" hidden="1">'ΠΕΠ 2021-2027'!$A$6:$U$25</definedName>
    <definedName name="Z_071D72D7_7A7E_4087_8077_524E2025BC4D_.wvu.FilterData" localSheetId="1" hidden="1">'ΠΕΠ 2021-2027'!$A$6:$U$25</definedName>
    <definedName name="Z_072F0111_04FA_4644_95DA_67DBA38DC456_.wvu.FilterData" localSheetId="1" hidden="1">'ΠΕΠ 2021-2027'!$A$6:$U$25</definedName>
    <definedName name="Z_0738EE00_95DD_4C85_86D7_7EDFD0C73C44_.wvu.FilterData" localSheetId="1" hidden="1">'ΠΕΠ 2021-2027'!$A$6:$U$194</definedName>
    <definedName name="Z_0818F90D_30F3_43F9_B61E_A6578B63C564_.wvu.FilterData" localSheetId="1" hidden="1">'ΠΕΠ 2021-2027'!$A$6:$U$25</definedName>
    <definedName name="Z_0818F90D_30F3_43F9_B61E_A6578B63C564_.wvu.PrintArea" localSheetId="1" hidden="1">'ΠΕΠ 2021-2027'!$A$8:$U$194</definedName>
    <definedName name="Z_0818F90D_30F3_43F9_B61E_A6578B63C564_.wvu.PrintTitles" localSheetId="1" hidden="1">'ΠΕΠ 2021-2027'!$1:$6</definedName>
    <definedName name="Z_083BA4FA_0342_431D_9E9F_94DD8C368778_.wvu.FilterData" localSheetId="1" hidden="1">'ΠΕΠ 2021-2027'!$A$6:$U$25</definedName>
    <definedName name="Z_08C6BE05_22EC_44F8_B5D8_C9F0CF21C8DD_.wvu.FilterData" localSheetId="1" hidden="1">'ΠΕΠ 2021-2027'!$A$6:$U$194</definedName>
    <definedName name="Z_08CA061F_92EA_4521_AA08_8A5C88593777_.wvu.FilterData" localSheetId="1" hidden="1">'ΠΕΠ 2021-2027'!$A$6:$U$25</definedName>
    <definedName name="Z_0908DEFB_93FC_4965_AEDD_411AE9C7FFC1_.wvu.FilterData" localSheetId="1" hidden="1">'ΠΕΠ 2021-2027'!$A$6:$U$25</definedName>
    <definedName name="Z_090A324A_1AD1_42D6_BA30_6656BE4F92A1_.wvu.FilterData" localSheetId="1" hidden="1">'ΠΕΠ 2021-2027'!$A$6:$U$25</definedName>
    <definedName name="Z_09637084_06EE_4981_88E2_B890461233BC_.wvu.FilterData" localSheetId="1" hidden="1">'ΠΕΠ 2021-2027'!$A$6:$U$25</definedName>
    <definedName name="Z_097C622F_FBA1_4AB9_A43D_6EDC4F67E7F4_.wvu.FilterData" localSheetId="1" hidden="1">'ΠΕΠ 2021-2027'!$A$6:$U$194</definedName>
    <definedName name="Z_09804CE2_8CA8_4E6B_A094_DD7A33D82BE2_.wvu.FilterData" localSheetId="1" hidden="1">'ΠΕΠ 2021-2027'!$A$6:$U$25</definedName>
    <definedName name="Z_09B7094C_A049_412B_B226_B03172D8D324_.wvu.FilterData" localSheetId="1" hidden="1">'ΠΕΠ 2021-2027'!$A$6:$U$25</definedName>
    <definedName name="Z_09BD6CF1_5E82_4588_AC66_8FBDFDA88AC1_.wvu.FilterData" localSheetId="1" hidden="1">'ΠΕΠ 2021-2027'!$A$6:$U$25</definedName>
    <definedName name="Z_09E226BE_5C8C_4E4F_8ECC_44F7E1A8E3D6_.wvu.FilterData" localSheetId="1" hidden="1">'ΠΕΠ 2021-2027'!$A$6:$U$25</definedName>
    <definedName name="Z_0A1D4124_A410_4D52_9147_302EBE5AD0FE_.wvu.FilterData" localSheetId="1" hidden="1">'ΠΕΠ 2021-2027'!$A$6:$U$25</definedName>
    <definedName name="Z_0A3FEB0A_2E43_4031_B7B7_A39A8423D6D8_.wvu.FilterData" localSheetId="1" hidden="1">'ΠΕΠ 2021-2027'!$A$6:$U$194</definedName>
    <definedName name="Z_0A502CB7_B580_4C2B_BC79_8C8CBF660C75_.wvu.FilterData" localSheetId="1" hidden="1">'ΠΕΠ 2021-2027'!$A$6:$U$194</definedName>
    <definedName name="Z_0A62B2D9_C7A5_4596_8BE5_AC83144C2B86_.wvu.FilterData" localSheetId="1" hidden="1">'ΠΕΠ 2021-2027'!$A$6:$U$25</definedName>
    <definedName name="Z_0A6CCAC3_EB9E_44E0_A08C_CFD9EC1A2199_.wvu.FilterData" localSheetId="1" hidden="1">'ΠΕΠ 2021-2027'!$A$6:$U$25</definedName>
    <definedName name="Z_0AB4905E_86C3_441B_B066_2B7C7F5300C9_.wvu.FilterData" localSheetId="1" hidden="1">'ΠΕΠ 2021-2027'!$A$6:$U$25</definedName>
    <definedName name="Z_0AD2FF35_BEF3_42F1_A269_31C3107AF618_.wvu.FilterData" localSheetId="1" hidden="1">'ΠΕΠ 2021-2027'!$A$6:$U$25</definedName>
    <definedName name="Z_0AE8B2AF_6166_4D26_A731_684F938A2C91_.wvu.FilterData" localSheetId="1" hidden="1">'ΠΕΠ 2021-2027'!$A$6:$U$25</definedName>
    <definedName name="Z_0AFD2774_7A15_4BB2_9E0B_98838FEE0320_.wvu.FilterData" localSheetId="1" hidden="1">'ΠΕΠ 2021-2027'!$A$6:$U$25</definedName>
    <definedName name="Z_0B0AA325_70E7_4480_B4F9_E78D726CA1E9_.wvu.FilterData" localSheetId="1" hidden="1">'ΠΕΠ 2021-2027'!$A$6:$U$25</definedName>
    <definedName name="Z_0B0ABB82_EC00_4895_8E82_F9B951F00F98_.wvu.FilterData" localSheetId="1" hidden="1">'ΠΕΠ 2021-2027'!$A$6:$U$25</definedName>
    <definedName name="Z_0B7DE07A_2019_47E6_B7BC_80C2DED63657_.wvu.FilterData" localSheetId="1" hidden="1">'ΠΕΠ 2021-2027'!$A$6:$U$25</definedName>
    <definedName name="Z_0B93B359_179A_42EE_9C3B_C1B5078E6430_.wvu.FilterData" localSheetId="1" hidden="1">'ΠΕΠ 2021-2027'!$A$6:$U$194</definedName>
    <definedName name="Z_0B93B359_179A_42EE_9C3B_C1B5078E6430_.wvu.PrintArea" localSheetId="1" hidden="1">'ΠΕΠ 2021-2027'!$A$8:$U$194</definedName>
    <definedName name="Z_0B93B359_179A_42EE_9C3B_C1B5078E6430_.wvu.PrintTitles" localSheetId="1" hidden="1">'ΠΕΠ 2021-2027'!$1:$6</definedName>
    <definedName name="Z_0B9534A9_E9FC_4341_A030_FE6C726D30F1_.wvu.FilterData" localSheetId="1" hidden="1">'ΠΕΠ 2021-2027'!$A$6:$U$25</definedName>
    <definedName name="Z_0BFFF36C_565A_444D_A69F_E40B83D89648_.wvu.FilterData" localSheetId="1" hidden="1">'ΠΕΠ 2021-2027'!$A$6:$U$194</definedName>
    <definedName name="Z_0C08730D_B6CA_4BFB_A42B_0154A940AB12_.wvu.FilterData" localSheetId="1" hidden="1">'ΠΕΠ 2021-2027'!$A$6:$U$194</definedName>
    <definedName name="Z_0C164214_F2B6_4011_816C_323E21D0ED53_.wvu.FilterData" localSheetId="1" hidden="1">'ΠΕΠ 2021-2027'!$A$6:$U$25</definedName>
    <definedName name="Z_0C288681_088E_4FC4_8BD6_796BC822419A_.wvu.FilterData" localSheetId="1" hidden="1">'ΠΕΠ 2021-2027'!$A$6:$U$25</definedName>
    <definedName name="Z_0C6E683A_387A_431F_9AA3_4A3F9BA7D12A_.wvu.FilterData" localSheetId="1" hidden="1">'ΠΕΠ 2021-2027'!$A$6:$U$194</definedName>
    <definedName name="Z_0C806E0F_4F37_4960_B9E7_0B1C3D77AEF1_.wvu.FilterData" localSheetId="1" hidden="1">'ΠΕΠ 2021-2027'!$A$6:$U$25</definedName>
    <definedName name="Z_0D69E838_BAE3_4F9F_B6CB_7FCBDD375F43_.wvu.FilterData" localSheetId="1" hidden="1">'ΠΕΠ 2021-2027'!$A$6:$U$25</definedName>
    <definedName name="Z_0D6E7521_CEC7_49E0_8D2D_E758C1DD3E6D_.wvu.FilterData" localSheetId="1" hidden="1">'ΠΕΠ 2021-2027'!$A$6:$U$25</definedName>
    <definedName name="Z_0D6F9BB3_A9A4_41A0_AF7B_3D68A12CC428_.wvu.FilterData" localSheetId="1" hidden="1">'ΠΕΠ 2021-2027'!$A$6:$U$194</definedName>
    <definedName name="Z_0DB03896_FFDE_4DC2_9BE2_B0F08F56FA08_.wvu.FilterData" localSheetId="1" hidden="1">'ΠΕΠ 2021-2027'!$A$6:$U$25</definedName>
    <definedName name="Z_0DB03F53_9A1C_4F29_A6B4_3DD773FAA6CF_.wvu.FilterData" localSheetId="1" hidden="1">'ΠΕΠ 2021-2027'!$A$6:$U$25</definedName>
    <definedName name="Z_0DB5883E_2C1D_4CE7_8059_F6001AD129BB_.wvu.FilterData" localSheetId="1" hidden="1">'ΠΕΠ 2021-2027'!$A$6:$U$25</definedName>
    <definedName name="Z_0DD872EA_941E_44C5_94A7_B22C231FFA50_.wvu.FilterData" localSheetId="1" hidden="1">'ΠΕΠ 2021-2027'!$A$6:$U$25</definedName>
    <definedName name="Z_0DF732ED_D405_458C_A38D_189C1D94FF79_.wvu.FilterData" localSheetId="1" hidden="1">'ΠΕΠ 2021-2027'!$A$6:$U$25</definedName>
    <definedName name="Z_0DFF03E9_3574_4496_B859_5055BC2E65BD_.wvu.FilterData" localSheetId="1" hidden="1">'ΠΕΠ 2021-2027'!$A$6:$U$25</definedName>
    <definedName name="Z_0E35C567_0055_4293_A59C_FB82AC44DDAB_.wvu.FilterData" localSheetId="1" hidden="1">'ΠΕΠ 2021-2027'!$A$6:$U$25</definedName>
    <definedName name="Z_0E7E0B34_1ABD_4ABF_85EA_BE1FE57F29C5_.wvu.FilterData" localSheetId="1" hidden="1">'ΠΕΠ 2021-2027'!$A$6:$U$25</definedName>
    <definedName name="Z_0E7E0B34_1ABD_4ABF_85EA_BE1FE57F29C5_.wvu.PrintArea" localSheetId="1" hidden="1">'ΠΕΠ 2021-2027'!$A$8:$U$194</definedName>
    <definedName name="Z_0E7E0B34_1ABD_4ABF_85EA_BE1FE57F29C5_.wvu.PrintTitles" localSheetId="1" hidden="1">'ΠΕΠ 2021-2027'!$1:$6</definedName>
    <definedName name="Z_0E9527A1_D562_4664_807C_9B0F552D5D31_.wvu.FilterData" localSheetId="1" hidden="1">'ΠΕΠ 2021-2027'!$A$6:$U$25</definedName>
    <definedName name="Z_0EAEB9F2_9E0A_4ED3_BA28_BE4BC0515E2C_.wvu.FilterData" localSheetId="1" hidden="1">'ΠΕΠ 2021-2027'!$A$6:$U$25</definedName>
    <definedName name="Z_0EB3E232_F9F0_4FEF_9870_DD287B0781C2_.wvu.FilterData" localSheetId="1" hidden="1">'ΠΕΠ 2021-2027'!$A$6:$U$25</definedName>
    <definedName name="Z_0ED3D79A_799D_4B47_B7C2_BCB286EC1B30_.wvu.FilterData" localSheetId="1" hidden="1">'ΠΕΠ 2021-2027'!$A$6:$U$25</definedName>
    <definedName name="Z_0EE53EC9_92BA_46BB_BA75_3E0D5DBB9D20_.wvu.FilterData" localSheetId="1" hidden="1">'ΠΕΠ 2021-2027'!$A$6:$U$25</definedName>
    <definedName name="Z_0EF952C1_F886_42E4_8469_DB623B496427_.wvu.FilterData" localSheetId="1" hidden="1">'ΠΕΠ 2021-2027'!$A$6:$U$25</definedName>
    <definedName name="Z_0F1450A3_3F89_4173_B41C_54A6C43DA819_.wvu.FilterData" localSheetId="1" hidden="1">'ΠΕΠ 2021-2027'!$A$6:$U$25</definedName>
    <definedName name="Z_0F6D427D_935B_4C5F_8F8E_AB442EF3BFA9_.wvu.FilterData" localSheetId="1" hidden="1">'ΠΕΠ 2021-2027'!$A$6:$U$25</definedName>
    <definedName name="Z_0F6F40B1_BADC_4E6A_902B_47894C5BAAB4_.wvu.FilterData" localSheetId="1" hidden="1">'ΠΕΠ 2021-2027'!$A$6:$U$194</definedName>
    <definedName name="Z_0F71CB0F_36C3_4CA8_9C24_19821BEB09F0_.wvu.FilterData" localSheetId="1" hidden="1">'ΠΕΠ 2021-2027'!$A$6:$U$25</definedName>
    <definedName name="Z_0F8C0FF3_2E0B_4925_BDD4_F28B791240C6_.wvu.FilterData" localSheetId="1" hidden="1">'ΠΕΠ 2021-2027'!$A$6:$U$25</definedName>
    <definedName name="Z_0FEB5A8A_658A_475D_989F_3F2213618A69_.wvu.FilterData" localSheetId="1" hidden="1">'ΠΕΠ 2021-2027'!$A$6:$U$25</definedName>
    <definedName name="Z_0FEC6485_97D3_4D6D_9432_0A5B26F8C532_.wvu.FilterData" localSheetId="1" hidden="1">'ΠΕΠ 2021-2027'!$A$6:$U$25</definedName>
    <definedName name="Z_101FEF97_0B31_494B_93E3_84755EB40F30_.wvu.FilterData" localSheetId="1" hidden="1">'ΠΕΠ 2021-2027'!$A$6:$U$25</definedName>
    <definedName name="Z_104E8BBB_19B4_4E20_967A_AAEEF9C166F6_.wvu.FilterData" localSheetId="1" hidden="1">'ΠΕΠ 2021-2027'!$A$6:$U$25</definedName>
    <definedName name="Z_1056C887_07E8_403C_8A35_DC2FE2B44E40_.wvu.FilterData" localSheetId="1" hidden="1">'ΠΕΠ 2021-2027'!$A$6:$U$25</definedName>
    <definedName name="Z_105A79F1_8DC9_4F9C_B7CD_37C20472FC3A_.wvu.FilterData" localSheetId="1" hidden="1">'ΠΕΠ 2021-2027'!$A$6:$U$194</definedName>
    <definedName name="Z_10624034_9A1E_415D_81A4_EDD42B38F6F4_.wvu.FilterData" localSheetId="1" hidden="1">'ΠΕΠ 2021-2027'!$A$6:$U$25</definedName>
    <definedName name="Z_107077EE_116C_4834_94FF_DADAE0C0218A_.wvu.FilterData" localSheetId="1" hidden="1">'ΠΕΠ 2021-2027'!$A$6:$U$25</definedName>
    <definedName name="Z_10AEF2C6_080E_4A6C_86C7_83C1893BB5DA_.wvu.FilterData" localSheetId="1" hidden="1">'ΠΕΠ 2021-2027'!$A$6:$U$25</definedName>
    <definedName name="Z_10B30E57_4C96_482D_8CEB_6FAA458AAFC8_.wvu.FilterData" localSheetId="1" hidden="1">'ΠΕΠ 2021-2027'!$A$6:$U$25</definedName>
    <definedName name="Z_10BE4C1C_663B_4849_A95B_B8B9B555CC4D_.wvu.FilterData" localSheetId="1" hidden="1">'ΠΕΠ 2021-2027'!$A$6:$U$25</definedName>
    <definedName name="Z_10E9C818_A078_4B48_9B4D_6098B2139D9E_.wvu.FilterData" localSheetId="1" hidden="1">'ΠΕΠ 2021-2027'!$A$6:$U$25</definedName>
    <definedName name="Z_11113A08_2D02_4F3C_81CF_BF30C78A5C59_.wvu.FilterData" localSheetId="1" hidden="1">'ΠΕΠ 2021-2027'!$A$6:$U$25</definedName>
    <definedName name="Z_111716D5_1E4B_4B19_BE39_B6908A3510C8_.wvu.FilterData" localSheetId="1" hidden="1">'ΠΕΠ 2021-2027'!$A$6:$U$25</definedName>
    <definedName name="Z_111B2CC5_7646_4D3B_882F_8F16238F4A98_.wvu.FilterData" localSheetId="1" hidden="1">'ΠΕΠ 2021-2027'!$A$6:$U$25</definedName>
    <definedName name="Z_11283B4B_669C_419F_84F1_C6F6520243D1_.wvu.FilterData" localSheetId="1" hidden="1">'ΠΕΠ 2021-2027'!$A$6:$U$25</definedName>
    <definedName name="Z_11593482_D1B2_45A0_A63F_FA1C11564E43_.wvu.FilterData" localSheetId="1" hidden="1">'ΠΕΠ 2021-2027'!$A$6:$U$25</definedName>
    <definedName name="Z_11B730AA_01F2_450C_A842_89A341289DFE_.wvu.FilterData" localSheetId="1" hidden="1">'ΠΕΠ 2021-2027'!$A$6:$U$25</definedName>
    <definedName name="Z_1214A57F_2125_4CE9_AE51_D6B8E8C86A50_.wvu.FilterData" localSheetId="1" hidden="1">'ΠΕΠ 2021-2027'!$A$6:$U$25</definedName>
    <definedName name="Z_121FC9EC_90C8_40D0_8029_D800935A1E8B_.wvu.FilterData" localSheetId="1" hidden="1">'ΠΕΠ 2021-2027'!$A$6:$U$194</definedName>
    <definedName name="Z_1222F2AC_9B6B_4A06_AA59_5AE489300196_.wvu.FilterData" localSheetId="1" hidden="1">'ΠΕΠ 2021-2027'!$A$6:$U$25</definedName>
    <definedName name="Z_12340C58_7442_478A_A2AF_0D575FA24EEA_.wvu.FilterData" localSheetId="1" hidden="1">'ΠΕΠ 2021-2027'!$A$6:$U$25</definedName>
    <definedName name="Z_12357360_E372_44D2_8C04_34CA833371ED_.wvu.FilterData" localSheetId="1" hidden="1">'ΠΕΠ 2021-2027'!$A$6:$U$25</definedName>
    <definedName name="Z_125B6617_470E_4C0C_9A4E_A0D7A8E0B4FE_.wvu.FilterData" localSheetId="1" hidden="1">'ΠΕΠ 2021-2027'!$A$6:$U$194</definedName>
    <definedName name="Z_12C46314_979A_4B95_B0D4_5C9A990A8FB7_.wvu.FilterData" localSheetId="1" hidden="1">'ΠΕΠ 2021-2027'!$A$6:$U$25</definedName>
    <definedName name="Z_12D8D113_31CE_49A2_BCBE_0E7A7ABE45D2_.wvu.FilterData" localSheetId="1" hidden="1">'ΠΕΠ 2021-2027'!$A$6:$U$194</definedName>
    <definedName name="Z_12D8D113_31CE_49A2_BCBE_0E7A7ABE45D2_.wvu.PrintArea" localSheetId="1" hidden="1">'ΠΕΠ 2021-2027'!$A$8:$U$194</definedName>
    <definedName name="Z_12D8D113_31CE_49A2_BCBE_0E7A7ABE45D2_.wvu.PrintTitles" localSheetId="1" hidden="1">'ΠΕΠ 2021-2027'!$1:$6</definedName>
    <definedName name="Z_12EDE27B_4DB0_476E_997D_0BACC4C8FE4E_.wvu.FilterData" localSheetId="1" hidden="1">'ΠΕΠ 2021-2027'!$A$6:$U$25</definedName>
    <definedName name="Z_12F84725_914B_4C14_B0D1_3BF87BF43618_.wvu.FilterData" localSheetId="1" hidden="1">'ΠΕΠ 2021-2027'!$A$6:$U$25</definedName>
    <definedName name="Z_131F0976_D823_4296_AC41_99038FB416F7_.wvu.FilterData" localSheetId="1" hidden="1">'ΠΕΠ 2021-2027'!$A$6:$U$25</definedName>
    <definedName name="Z_13353218_9EAB_4661_A66F_176E20DF874C_.wvu.FilterData" localSheetId="1" hidden="1">'ΠΕΠ 2021-2027'!$A$6:$U$25</definedName>
    <definedName name="Z_1394325D_5F10_4A0B_B700_1C3D9613DC10_.wvu.FilterData" localSheetId="1" hidden="1">'ΠΕΠ 2021-2027'!$A$6:$U$25</definedName>
    <definedName name="Z_1427F5D8_A8DF_4917_B8C5_D309A40435F7_.wvu.FilterData" localSheetId="1" hidden="1">'ΠΕΠ 2021-2027'!$A$6:$U$194</definedName>
    <definedName name="Z_143ABCF0_0B50_4EAC_AB51_6C9DF4BC31AF_.wvu.FilterData" localSheetId="1" hidden="1">'ΠΕΠ 2021-2027'!$A$6:$U$25</definedName>
    <definedName name="Z_147CED99_F8DE_4A2A_BCB6_F1660F4A97CB_.wvu.FilterData" localSheetId="1" hidden="1">'ΠΕΠ 2021-2027'!$A$6:$U$25</definedName>
    <definedName name="Z_1482AAA4_9295_4605_9F29_7CE213211E7E_.wvu.FilterData" localSheetId="1" hidden="1">'ΠΕΠ 2021-2027'!$A$6:$U$25</definedName>
    <definedName name="Z_149AADEA_6C38_4EBC_A1A3_DC5085A2DA72_.wvu.FilterData" localSheetId="1" hidden="1">'ΠΕΠ 2021-2027'!$A$6:$U$25</definedName>
    <definedName name="Z_14DBB1C7_2EBE_44F6_8826_A751F0ACBEA8_.wvu.FilterData" localSheetId="1" hidden="1">'ΠΕΠ 2021-2027'!$A$6:$U$25</definedName>
    <definedName name="Z_150BCB3F_F612_4FAC_A3E8_B82033920CB9_.wvu.FilterData" localSheetId="1" hidden="1">'ΠΕΠ 2021-2027'!$A$6:$U$194</definedName>
    <definedName name="Z_157B5013_0C30_4B61_A914_D758B2744A10_.wvu.FilterData" localSheetId="1" hidden="1">'ΠΕΠ 2021-2027'!$A$6:$U$25</definedName>
    <definedName name="Z_15E2B27F_687F_456B_8038_013CC4CAD6A4_.wvu.FilterData" localSheetId="1" hidden="1">'ΠΕΠ 2021-2027'!$A$6:$U$25</definedName>
    <definedName name="Z_16115D74_C1FD_4E06_A064_D5C9A7B85E70_.wvu.FilterData" localSheetId="1" hidden="1">'ΠΕΠ 2021-2027'!$A$6:$U$25</definedName>
    <definedName name="Z_1635EDC0_1847_4F9D_B9A2_A49E3DA04929_.wvu.FilterData" localSheetId="1" hidden="1">'ΠΕΠ 2021-2027'!$A$6:$U$25</definedName>
    <definedName name="Z_164BE791_8916_4021_9E0B_BC4B2D1BA925_.wvu.FilterData" localSheetId="1" hidden="1">'ΠΕΠ 2021-2027'!$A$6:$U$25</definedName>
    <definedName name="Z_167A9B35_C059_4C40_96F4_A425158028E7_.wvu.FilterData" localSheetId="1" hidden="1">'ΠΕΠ 2021-2027'!$A$6:$U$25</definedName>
    <definedName name="Z_1689D5D3_2E4C_4B8B_82F3_0B5006222E71_.wvu.FilterData" localSheetId="1" hidden="1">'ΠΕΠ 2021-2027'!$A$6:$U$25</definedName>
    <definedName name="Z_16975A44_CC7C_4D38_BB91_A4B1172BE7E1_.wvu.FilterData" localSheetId="1" hidden="1">'ΠΕΠ 2021-2027'!$A$6:$U$194</definedName>
    <definedName name="Z_16CFC47D_BEDA_4FFD_8885_BAC8B4B9BA02_.wvu.FilterData" localSheetId="1" hidden="1">'ΠΕΠ 2021-2027'!$A$6:$U$25</definedName>
    <definedName name="Z_170D1A06_A060_48C9_B905_F23F0DCA39A4_.wvu.FilterData" localSheetId="1" hidden="1">'ΠΕΠ 2021-2027'!$A$6:$U$25</definedName>
    <definedName name="Z_170D2A16_F848_4C05_B7B6_78A2846AF19E_.wvu.FilterData" localSheetId="1" hidden="1">'ΠΕΠ 2021-2027'!$A$6:$U$194</definedName>
    <definedName name="Z_1723CD9E_3DC7_4C01_A7CC_7B8C3114ABE2_.wvu.FilterData" localSheetId="1" hidden="1">'ΠΕΠ 2021-2027'!$A$6:$U$25</definedName>
    <definedName name="Z_17254F64_A6B3_4593_9CF4_B73CF5C6F9BE_.wvu.FilterData" localSheetId="1" hidden="1">'ΠΕΠ 2021-2027'!$A$6:$U$25</definedName>
    <definedName name="Z_1727F74B_67E7_4FDC_A737_CD06CEA27D25_.wvu.FilterData" localSheetId="1" hidden="1">'ΠΕΠ 2021-2027'!$A$6:$U$194</definedName>
    <definedName name="Z_174B2D99_6A0C_449F_A39F_3D71C93A324E_.wvu.FilterData" localSheetId="1" hidden="1">'ΠΕΠ 2021-2027'!$A$6:$U$25</definedName>
    <definedName name="Z_1753C3A1_2B62_47AA_85F1_A2274AB4C7DF_.wvu.FilterData" localSheetId="1" hidden="1">'ΠΕΠ 2021-2027'!$A$6:$U$194</definedName>
    <definedName name="Z_17EC595C_C5AA_4833_BB4F_2B23DC4C7F2C_.wvu.FilterData" localSheetId="1" hidden="1">'ΠΕΠ 2021-2027'!$A$6:$U$25</definedName>
    <definedName name="Z_183547AE_3A90_406C_91A3_DA0F30D7D1FC_.wvu.FilterData" localSheetId="1" hidden="1">'ΠΕΠ 2021-2027'!$A$6:$U$25</definedName>
    <definedName name="Z_184C120F_D4D2_4D2B_82CB_6F2AD5A53D1E_.wvu.FilterData" localSheetId="1" hidden="1">'ΠΕΠ 2021-2027'!$A$6:$U$25</definedName>
    <definedName name="Z_186EC6DE_9A6A_4574_A8EF_1A2C7245816F_.wvu.FilterData" localSheetId="1" hidden="1">'ΠΕΠ 2021-2027'!$A$6:$U$25</definedName>
    <definedName name="Z_18AEE773_F633_421F_82FA_9FD5D12D61F2_.wvu.FilterData" localSheetId="1" hidden="1">'ΠΕΠ 2021-2027'!$A$6:$U$194</definedName>
    <definedName name="Z_18BC5DC6_1C30_4089_9A6E_4A8E866A3DAC_.wvu.FilterData" localSheetId="1" hidden="1">'ΠΕΠ 2021-2027'!$A$6:$U$194</definedName>
    <definedName name="Z_18C36E17_BB02_490F_BF3F_419FC87832D1_.wvu.FilterData" localSheetId="1" hidden="1">'ΠΕΠ 2021-2027'!$A$6:$U$25</definedName>
    <definedName name="Z_18DBE2DC_4B52_45C4_8A43_F45B5DF7CE39_.wvu.FilterData" localSheetId="1" hidden="1">'ΠΕΠ 2021-2027'!$A$6:$U$25</definedName>
    <definedName name="Z_18DC642F_CC93_4888_B0A3_27B14686D376_.wvu.FilterData" localSheetId="1" hidden="1">'ΠΕΠ 2021-2027'!$A$6:$U$25</definedName>
    <definedName name="Z_18E5E0A3_89B8_480D_9377_C8448DC07523_.wvu.FilterData" localSheetId="1" hidden="1">'ΠΕΠ 2021-2027'!$A$6:$U$25</definedName>
    <definedName name="Z_19111C58_FECC_4C21_9D0D_557D8916C72C_.wvu.FilterData" localSheetId="1" hidden="1">'ΠΕΠ 2021-2027'!$A$6:$U$25</definedName>
    <definedName name="Z_191E1D2F_E4D6_4961_AFFF_120463DA3F82_.wvu.FilterData" localSheetId="1" hidden="1">'ΠΕΠ 2021-2027'!$A$6:$U$194</definedName>
    <definedName name="Z_19273BEE_4F70_43AD_A959_1DC71F4A9DB0_.wvu.FilterData" localSheetId="1" hidden="1">'ΠΕΠ 2021-2027'!$A$6:$U$25</definedName>
    <definedName name="Z_194247F8_23AA_471B_A186_736D07A8AD5C_.wvu.FilterData" localSheetId="1" hidden="1">'ΠΕΠ 2021-2027'!$A$6:$U$25</definedName>
    <definedName name="Z_1942E800_1B2B_4B83_A6ED_781188B0DB18_.wvu.FilterData" localSheetId="1" hidden="1">'ΠΕΠ 2021-2027'!$A$6:$U$194</definedName>
    <definedName name="Z_19755583_B116_4B63_A712_D0C589C60061_.wvu.FilterData" localSheetId="1" hidden="1">'ΠΕΠ 2021-2027'!$A$6:$U$25</definedName>
    <definedName name="Z_199D99E2_D0A8_4E80_ACCF_650038B8B615_.wvu.FilterData" localSheetId="1" hidden="1">'ΠΕΠ 2021-2027'!$A$6:$U$25</definedName>
    <definedName name="Z_19B2D627_2ACD_467A_96BB_55E87184D772_.wvu.FilterData" localSheetId="1" hidden="1">'ΠΕΠ 2021-2027'!$A$6:$U$25</definedName>
    <definedName name="Z_19C2CC12_8815_4900_A728_F1FF9B5C32B9_.wvu.FilterData" localSheetId="1" hidden="1">'ΠΕΠ 2021-2027'!$A$6:$U$25</definedName>
    <definedName name="Z_19C4D6A8_39F7_4A45_8D1D_EE196F5709D7_.wvu.FilterData" localSheetId="1" hidden="1">'ΠΕΠ 2021-2027'!$A$6:$U$25</definedName>
    <definedName name="Z_1A03DD49_56B9_4BDD_9C4D_52931B9D3DDA_.wvu.FilterData" localSheetId="1" hidden="1">'ΠΕΠ 2021-2027'!$A$6:$U$25</definedName>
    <definedName name="Z_1A21E181_A18F_4B9C_9146_377348A65576_.wvu.FilterData" localSheetId="1" hidden="1">'ΠΕΠ 2021-2027'!$A$6:$U$194</definedName>
    <definedName name="Z_1A22591A_40B0_4B6F_AB6D_4A3ED53A40E7_.wvu.FilterData" localSheetId="1" hidden="1">'ΠΕΠ 2021-2027'!$A$6:$U$194</definedName>
    <definedName name="Z_1A5B65A9_F05B_4562_BFE8_CC00EFE21970_.wvu.FilterData" localSheetId="1" hidden="1">'ΠΕΠ 2021-2027'!$A$6:$U$25</definedName>
    <definedName name="Z_1A63AAC1_0DFF_4F90_B1B8_9686E87FD905_.wvu.FilterData" localSheetId="1" hidden="1">'ΠΕΠ 2021-2027'!$A$6:$U$194</definedName>
    <definedName name="Z_1A7555FD_447C_4EEC_9C6A_0FEF8A117AFF_.wvu.FilterData" localSheetId="1" hidden="1">'ΠΕΠ 2021-2027'!$A$6:$U$25</definedName>
    <definedName name="Z_1A8703D4_AAB0_4BA9_8358_4645D48E7D81_.wvu.FilterData" localSheetId="1" hidden="1">'ΠΕΠ 2021-2027'!$A$6:$U$194</definedName>
    <definedName name="Z_1A926C39_E0FF_466B_A3BE_945057C5F1A4_.wvu.FilterData" localSheetId="1" hidden="1">'ΠΕΠ 2021-2027'!$A$6:$U$25</definedName>
    <definedName name="Z_1A94BB23_3C07_4EE5_8981_F76677D0CCB7_.wvu.FilterData" localSheetId="1" hidden="1">'ΠΕΠ 2021-2027'!$A$6:$U$25</definedName>
    <definedName name="Z_1AD08E74_EA8C_44D4_BE37_56A1379EABD7_.wvu.FilterData" localSheetId="1" hidden="1">'ΠΕΠ 2021-2027'!$A$6:$U$25</definedName>
    <definedName name="Z_1AF91149_13D5_44B1_BF71_B58819EB8621_.wvu.FilterData" localSheetId="1" hidden="1">'ΠΕΠ 2021-2027'!$A$6:$U$25</definedName>
    <definedName name="Z_1B04D373_71D4_4240_8D0B_619CB7D05097_.wvu.FilterData" localSheetId="1" hidden="1">'ΠΕΠ 2021-2027'!$A$6:$U$25</definedName>
    <definedName name="Z_1BA85475_3ED3_4A41_AC3A_987C937CEE48_.wvu.FilterData" localSheetId="1" hidden="1">'ΠΕΠ 2021-2027'!$A$6:$U$25</definedName>
    <definedName name="Z_1BD0557A_E7A7_4DB6_B027_1EC00507CB95_.wvu.FilterData" localSheetId="1" hidden="1">'ΠΕΠ 2021-2027'!$A$6:$U$25</definedName>
    <definedName name="Z_1C43F5BF_896E_476D_A1AE_58FCDB05D09D_.wvu.FilterData" localSheetId="1" hidden="1">'ΠΕΠ 2021-2027'!$A$6:$U$25</definedName>
    <definedName name="Z_1CE54F82_96D2_4671_AED1_9065BFB96C1F_.wvu.FilterData" localSheetId="1" hidden="1">'ΠΕΠ 2021-2027'!$A$6:$U$25</definedName>
    <definedName name="Z_1CECB101_E0DB_4385_834E_F37681AE218B_.wvu.FilterData" localSheetId="1" hidden="1">'ΠΕΠ 2021-2027'!$A$6:$U$25</definedName>
    <definedName name="Z_1CF161C4_CF65_47DC_9D59_6302B9DAAE49_.wvu.FilterData" localSheetId="1" hidden="1">'ΠΕΠ 2021-2027'!$A$6:$U$25</definedName>
    <definedName name="Z_1CF5EB69_3A0B_4421_9E81_223B014E3439_.wvu.FilterData" localSheetId="1" hidden="1">'ΠΕΠ 2021-2027'!$A$6:$U$25</definedName>
    <definedName name="Z_1D01C45E_D1A5_4355_A8B7_76F471870B64_.wvu.FilterData" localSheetId="1" hidden="1">'ΠΕΠ 2021-2027'!$A$6:$U$25</definedName>
    <definedName name="Z_1D25CBD2_6708_4D26_B4C7_4D23D8DE4701_.wvu.FilterData" localSheetId="1" hidden="1">'ΠΕΠ 2021-2027'!$A$6:$U$25</definedName>
    <definedName name="Z_1D8BF263_1723_43D6_A95A_1649F7CE4FF9_.wvu.FilterData" localSheetId="1" hidden="1">'ΠΕΠ 2021-2027'!$A$6:$U$25</definedName>
    <definedName name="Z_1DBE67CB_F29B_41B5_8347_F46A030EA2AF_.wvu.FilterData" localSheetId="1" hidden="1">'ΠΕΠ 2021-2027'!$A$6:$U$25</definedName>
    <definedName name="Z_1E06A617_8F2C_4D75_BA4D_688F0924CF96_.wvu.FilterData" localSheetId="1" hidden="1">'ΠΕΠ 2021-2027'!$A$6:$U$25</definedName>
    <definedName name="Z_1E1CFB60_6467_4C9D_9D76_FEEFFE85ABE8_.wvu.FilterData" localSheetId="1" hidden="1">'ΠΕΠ 2021-2027'!$A$6:$U$25</definedName>
    <definedName name="Z_1E66B029_A29B_4C66_A686_78E684250CA1_.wvu.FilterData" localSheetId="1" hidden="1">'ΠΕΠ 2021-2027'!$A$6:$U$25</definedName>
    <definedName name="Z_1EF03CD7_78F1_44CB_951F_5E7736725881_.wvu.FilterData" localSheetId="1" hidden="1">'ΠΕΠ 2021-2027'!$A$6:$U$25</definedName>
    <definedName name="Z_1EF61AE6_D399_4255_8BD2_267EB1BB6E93_.wvu.FilterData" localSheetId="1" hidden="1">'ΠΕΠ 2021-2027'!$A$6:$U$25</definedName>
    <definedName name="Z_1F58140C_BEBB_4B86_A98B_2A31290FFA47_.wvu.FilterData" localSheetId="1" hidden="1">'ΠΕΠ 2021-2027'!$A$6:$U$25</definedName>
    <definedName name="Z_1FB91851_EA31_4721_8BBD_596EF94C38F6_.wvu.FilterData" localSheetId="1" hidden="1">'ΠΕΠ 2021-2027'!$A$6:$U$194</definedName>
    <definedName name="Z_1FC035E1_4C31_42F8_8930_ACCF9BE95E8F_.wvu.FilterData" localSheetId="1" hidden="1">'ΠΕΠ 2021-2027'!$A$6:$U$25</definedName>
    <definedName name="Z_1FC0FC64_8BA8_4E39_9293_65A4B3B0E8FB_.wvu.FilterData" localSheetId="1" hidden="1">'ΠΕΠ 2021-2027'!$A$6:$U$25</definedName>
    <definedName name="Z_1FF42EE0_3420_4811_A3F2_FFBE63754AD8_.wvu.FilterData" localSheetId="1" hidden="1">'ΠΕΠ 2021-2027'!$A$6:$U$25</definedName>
    <definedName name="Z_1FF6E7F0_2495_415A_B2BC_561216D2A636_.wvu.FilterData" localSheetId="1" hidden="1">'ΠΕΠ 2021-2027'!$A$6:$U$25</definedName>
    <definedName name="Z_201097B4_80D2_4B97_9761_C51503AFB62A_.wvu.FilterData" localSheetId="1" hidden="1">'ΠΕΠ 2021-2027'!$A$6:$U$25</definedName>
    <definedName name="Z_2032C1A3_A3EE_438F_9E43_67CFD182BF84_.wvu.FilterData" localSheetId="1" hidden="1">'ΠΕΠ 2021-2027'!$A$6:$U$25</definedName>
    <definedName name="Z_20443B8D_EDD5_430A_857A_1B3DB5F5E8FC_.wvu.FilterData" localSheetId="1" hidden="1">'ΠΕΠ 2021-2027'!$A$6:$U$25</definedName>
    <definedName name="Z_2058276C_6E34_4B0D_9C8C_79FB4D9D7A9E_.wvu.FilterData" localSheetId="1" hidden="1">'ΠΕΠ 2021-2027'!$A$6:$U$25</definedName>
    <definedName name="Z_208F0593_2F85_4448_98CD_F4C4E29C0814_.wvu.FilterData" localSheetId="1" hidden="1">'ΠΕΠ 2021-2027'!$A$6:$U$194</definedName>
    <definedName name="Z_20A9DDCF_9A7D_472C_B9DB_28C854C2ADEB_.wvu.FilterData" localSheetId="1" hidden="1">'ΠΕΠ 2021-2027'!$A$6:$U$25</definedName>
    <definedName name="Z_20BDDCF6_68AB_4B2C_9C66_DF8AFCEDDD19_.wvu.FilterData" localSheetId="1" hidden="1">'ΠΕΠ 2021-2027'!$A$6:$U$25</definedName>
    <definedName name="Z_20DD80DF_D801_43E1_B9FA_7BDC44D18954_.wvu.FilterData" localSheetId="1" hidden="1">'ΠΕΠ 2021-2027'!$A$6:$U$25</definedName>
    <definedName name="Z_216BD1D8_3B87_4D79_BA8C_0E593EFEDDEF_.wvu.FilterData" localSheetId="1" hidden="1">'ΠΕΠ 2021-2027'!$A$6:$U$25</definedName>
    <definedName name="Z_217D0FB4_44F3_4CCF_A7B6_7064DD5A8100_.wvu.FilterData" localSheetId="1" hidden="1">'ΠΕΠ 2021-2027'!$A$6:$U$25</definedName>
    <definedName name="Z_2183B7BA_0F04_4678_B95F_F17DAAB1D1AE_.wvu.FilterData" localSheetId="1" hidden="1">'ΠΕΠ 2021-2027'!$A$6:$U$25</definedName>
    <definedName name="Z_219365F1_0BD4_4A5C_8935_037A7D8A544C_.wvu.FilterData" localSheetId="1" hidden="1">'ΠΕΠ 2021-2027'!$A$6:$U$25</definedName>
    <definedName name="Z_21B883D2_0EE3_40ED_A286_4FDD36D708EF_.wvu.FilterData" localSheetId="1" hidden="1">'ΠΕΠ 2021-2027'!$A$6:$U$194</definedName>
    <definedName name="Z_21DE25F7_AA05_42EB_BBDF_DD15FFB82324_.wvu.FilterData" localSheetId="1" hidden="1">'ΠΕΠ 2021-2027'!$A$6:$U$25</definedName>
    <definedName name="Z_22C5D292_B31F_475B_B3D6_1453E729993A_.wvu.FilterData" localSheetId="1" hidden="1">'ΠΕΠ 2021-2027'!$A$6:$U$25</definedName>
    <definedName name="Z_22F4E2E2_7557_46BF_99C1_48FC240C05D7_.wvu.FilterData" localSheetId="1" hidden="1">'ΠΕΠ 2021-2027'!$A$6:$U$194</definedName>
    <definedName name="Z_23302C01_CE5C_42E0_BD99_060C45FC36B7_.wvu.FilterData" localSheetId="1" hidden="1">'ΠΕΠ 2021-2027'!$A$6:$U$25</definedName>
    <definedName name="Z_234510E2_F812_46AF_88F7_4510C5C48E29_.wvu.FilterData" localSheetId="1" hidden="1">'ΠΕΠ 2021-2027'!$A$6:$U$25</definedName>
    <definedName name="Z_234950C2_BB7D_4EDB_BD02_F2177F1969CE_.wvu.FilterData" localSheetId="1" hidden="1">'ΠΕΠ 2021-2027'!$A$6:$U$25</definedName>
    <definedName name="Z_23652AFF_1F42_43E9_9443_331D9416B2C8_.wvu.FilterData" localSheetId="1" hidden="1">'ΠΕΠ 2021-2027'!$A$6:$U$25</definedName>
    <definedName name="Z_23676D29_981B_4389_95BF_A1749B91B909_.wvu.FilterData" localSheetId="1" hidden="1">'ΠΕΠ 2021-2027'!$A$6:$U$25</definedName>
    <definedName name="Z_23C848B1_04ED_4709_A04A_D16147B65927_.wvu.FilterData" localSheetId="1" hidden="1">'ΠΕΠ 2021-2027'!$A$6:$U$25</definedName>
    <definedName name="Z_23DCD2A7_45A6_441E_8C3A_961AAD223BCB_.wvu.FilterData" localSheetId="1" hidden="1">'ΠΕΠ 2021-2027'!$A$6:$U$25</definedName>
    <definedName name="Z_23EE162D_AE6C_4CF7_93E1_34EAD570A673_.wvu.FilterData" localSheetId="1" hidden="1">'ΠΕΠ 2021-2027'!$A$6:$U$25</definedName>
    <definedName name="Z_23F1EA05_1BC9_4576_B96E_EDECF19BFAB4_.wvu.FilterData" localSheetId="1" hidden="1">'ΠΕΠ 2021-2027'!$A$6:$U$25</definedName>
    <definedName name="Z_240DF0D2_447E_478F_9139_BFB45DA194BF_.wvu.FilterData" localSheetId="1" hidden="1">'ΠΕΠ 2021-2027'!$A$6:$U$25</definedName>
    <definedName name="Z_241A5BDF_0FA7_49DC_A66D_E35EA59DD96F_.wvu.FilterData" localSheetId="1" hidden="1">'ΠΕΠ 2021-2027'!$A$6:$U$25</definedName>
    <definedName name="Z_24819D5B_DC1F_4BEC_9BC4_B25A6B0856AA_.wvu.FilterData" localSheetId="1" hidden="1">'ΠΕΠ 2021-2027'!$A$6:$U$25</definedName>
    <definedName name="Z_248A9CC8_7D8A_4BA4_9F04_7E023E0459C3_.wvu.FilterData" localSheetId="1" hidden="1">'ΠΕΠ 2021-2027'!$A$6:$U$25</definedName>
    <definedName name="Z_24B03895_E074_47FD_ABCE_D3049B800F4A_.wvu.FilterData" localSheetId="1" hidden="1">'ΠΕΠ 2021-2027'!$A$6:$U$25</definedName>
    <definedName name="Z_24BCBF84_3146_4A22_A52F_2C2F6CAB0724_.wvu.FilterData" localSheetId="1" hidden="1">'ΠΕΠ 2021-2027'!$A$6:$U$25</definedName>
    <definedName name="Z_24E86C19_2685_41BD_B20E_168A7B949B31_.wvu.FilterData" localSheetId="1" hidden="1">'ΠΕΠ 2021-2027'!$A$6:$U$25</definedName>
    <definedName name="Z_24E93416_8D41_474F_8CA0_0670852746F5_.wvu.FilterData" localSheetId="1" hidden="1">'ΠΕΠ 2021-2027'!$A$6:$U$25</definedName>
    <definedName name="Z_250A4CFB_DE40_4513_BA0D_EF85C9FC2125_.wvu.FilterData" localSheetId="1" hidden="1">'ΠΕΠ 2021-2027'!$A$6:$U$25</definedName>
    <definedName name="Z_25279AC9_D533_4F4F_8558_4DBB69F252B2_.wvu.FilterData" localSheetId="1" hidden="1">'ΠΕΠ 2021-2027'!$A$6:$U$25</definedName>
    <definedName name="Z_252C1295_5919_450A_96FF_9E5FAC561138_.wvu.FilterData" localSheetId="1" hidden="1">'ΠΕΠ 2021-2027'!$A$6:$U$194</definedName>
    <definedName name="Z_2574EDB0_1E94_4725_A5DB_594FB32C93AC_.wvu.FilterData" localSheetId="1" hidden="1">'ΠΕΠ 2021-2027'!$A$6:$U$25</definedName>
    <definedName name="Z_25BD04A2_50D8_40B3_A935_2EAFDDAE319A_.wvu.FilterData" localSheetId="1" hidden="1">'ΠΕΠ 2021-2027'!$A$6:$U$25</definedName>
    <definedName name="Z_2620CB0D_E549_4BA2_8ACD_B560ABFC16A1_.wvu.FilterData" localSheetId="1" hidden="1">'ΠΕΠ 2021-2027'!$A$6:$U$25</definedName>
    <definedName name="Z_262E506D_9F76_4879_B36C_0E4670FA1F28_.wvu.FilterData" localSheetId="1" hidden="1">'ΠΕΠ 2021-2027'!$A$6:$U$194</definedName>
    <definedName name="Z_263F5874_9FAA_465B_BCFA_2A1532AC4B1A_.wvu.FilterData" localSheetId="1" hidden="1">'ΠΕΠ 2021-2027'!$A$6:$U$25</definedName>
    <definedName name="Z_264558E5_2CB5_405E_ABD8_11CB4B5163DF_.wvu.FilterData" localSheetId="1" hidden="1">'ΠΕΠ 2021-2027'!$A$6:$U$25</definedName>
    <definedName name="Z_266F5B94_EA12_4028_892C_52A79656880E_.wvu.FilterData" localSheetId="1" hidden="1">'ΠΕΠ 2021-2027'!$A$6:$U$25</definedName>
    <definedName name="Z_26D359D6_C0E4_47C6_83DB_F78020D4F6E5_.wvu.FilterData" localSheetId="1" hidden="1">'ΠΕΠ 2021-2027'!$A$6:$U$194</definedName>
    <definedName name="Z_27191624_9794_4017_85A2_E515D92A9985_.wvu.FilterData" localSheetId="1" hidden="1">'ΠΕΠ 2021-2027'!$A$6:$U$25</definedName>
    <definedName name="Z_2724E085_1258_405C_97BF_1D38C240655F_.wvu.FilterData" localSheetId="1" hidden="1">'ΠΕΠ 2021-2027'!$A$6:$U$194</definedName>
    <definedName name="Z_27297281_5823_4646_B91B_A9A929A4C6F7_.wvu.FilterData" localSheetId="1" hidden="1">'ΠΕΠ 2021-2027'!$A$6:$U$194</definedName>
    <definedName name="Z_276AEC34_4AA4_4F55_AFCD_0A817BE80076_.wvu.FilterData" localSheetId="1" hidden="1">'ΠΕΠ 2021-2027'!$A$6:$U$25</definedName>
    <definedName name="Z_2780E16B_C280_408F_BD70_22065F29EDFB_.wvu.FilterData" localSheetId="1" hidden="1">'ΠΕΠ 2021-2027'!$A$6:$U$25</definedName>
    <definedName name="Z_27A0077F_182C_4BB9_82A9_74F2302AC44C_.wvu.FilterData" localSheetId="1" hidden="1">'ΠΕΠ 2021-2027'!$A$6:$U$25</definedName>
    <definedName name="Z_2815567A_7377_4EB9_9BF7_BBE946E6DA8A_.wvu.FilterData" localSheetId="1" hidden="1">'ΠΕΠ 2021-2027'!$A$6:$U$25</definedName>
    <definedName name="Z_28186007_ED4F_420D_BAF9_F96711655184_.wvu.FilterData" localSheetId="1" hidden="1">'ΠΕΠ 2021-2027'!$A$6:$U$25</definedName>
    <definedName name="Z_28DC804A_4E94_4071_B367_9C056CD4D096_.wvu.FilterData" localSheetId="1" hidden="1">'ΠΕΠ 2021-2027'!$A$6:$U$25</definedName>
    <definedName name="Z_28E6BDBA_A0BB_4024_9015_5D9415504827_.wvu.FilterData" localSheetId="1" hidden="1">'ΠΕΠ 2021-2027'!$A$6:$U$25</definedName>
    <definedName name="Z_29247BB8_7BBF_49A2_8515_22C6D34D7486_.wvu.FilterData" localSheetId="1" hidden="1">'ΠΕΠ 2021-2027'!$A$6:$U$194</definedName>
    <definedName name="Z_293765F7_3A65_432B_9A16_602424395A83_.wvu.FilterData" localSheetId="1" hidden="1">'ΠΕΠ 2021-2027'!$A$6:$U$25</definedName>
    <definedName name="Z_29497CC0_EAAF_4E7C_94E7_1500D4219247_.wvu.FilterData" localSheetId="1" hidden="1">'ΠΕΠ 2021-2027'!$A$6:$U$25</definedName>
    <definedName name="Z_29D3D43C_6C62_4129_95B1_E9DFFEF48EFF_.wvu.FilterData" localSheetId="1" hidden="1">'ΠΕΠ 2021-2027'!$A$6:$U$25</definedName>
    <definedName name="Z_2A0EE006_C02B_463E_9CC5_5B0ABB940524_.wvu.FilterData" localSheetId="1" hidden="1">'ΠΕΠ 2021-2027'!$A$6:$U$25</definedName>
    <definedName name="Z_2A6CACDC_66C8_4874_8EA8_C8E9ED966A9C_.wvu.FilterData" localSheetId="1" hidden="1">'ΠΕΠ 2021-2027'!$A$6:$U$25</definedName>
    <definedName name="Z_2AC7D7D2_0A79_4D50_A694_574FF0238BE8_.wvu.FilterData" localSheetId="1" hidden="1">'ΠΕΠ 2021-2027'!$A$6:$U$25</definedName>
    <definedName name="Z_2ADFEE00_02AC_435D_8DBE_862926CF3E5C_.wvu.FilterData" localSheetId="1" hidden="1">'ΠΕΠ 2021-2027'!$A$6:$U$25</definedName>
    <definedName name="Z_2AE4066D_B9A6_4496_BE9A_D8BE6E9FE1DB_.wvu.FilterData" localSheetId="1" hidden="1">'ΠΕΠ 2021-2027'!$A$6:$U$194</definedName>
    <definedName name="Z_2B7954F7_A56F_4B1A_82B0_09CA62F330D2_.wvu.FilterData" localSheetId="1" hidden="1">'ΠΕΠ 2021-2027'!$A$6:$U$194</definedName>
    <definedName name="Z_2B8DD66E_0CE4_41A6_BEB9_6A6849D3DA4C_.wvu.FilterData" localSheetId="1" hidden="1">'ΠΕΠ 2021-2027'!$A$6:$U$25</definedName>
    <definedName name="Z_2BA8F799_C916_4812_B23B_86BAABCA3434_.wvu.FilterData" localSheetId="1" hidden="1">'ΠΕΠ 2021-2027'!$A$6:$U$25</definedName>
    <definedName name="Z_2BCFB5D4_4889_4B53_88EC_AF27BB158AA2_.wvu.FilterData" localSheetId="1" hidden="1">'ΠΕΠ 2021-2027'!$A$6:$U$25</definedName>
    <definedName name="Z_2BD1102C_A222_4534_AFF7_A27F05D0C8E6_.wvu.FilterData" localSheetId="1" hidden="1">'ΠΕΠ 2021-2027'!$A$6:$U$25</definedName>
    <definedName name="Z_2C077CA7_ACD9_48EF_B185_B8F631997A56_.wvu.FilterData" localSheetId="1" hidden="1">'ΠΕΠ 2021-2027'!$A$6:$U$25</definedName>
    <definedName name="Z_2C1E70E5_E6E1_4809_9C66_9497BCE2100F_.wvu.FilterData" localSheetId="1" hidden="1">'ΠΕΠ 2021-2027'!$A$6:$U$25</definedName>
    <definedName name="Z_2C45A5E0_E120_4832_861F_B7446E79AED4_.wvu.FilterData" localSheetId="1" hidden="1">'ΠΕΠ 2021-2027'!$A$6:$U$25</definedName>
    <definedName name="Z_2C6AC3D1_D5D4_4C13_8D0B_6DD6A6B770B6_.wvu.FilterData" localSheetId="1" hidden="1">'ΠΕΠ 2021-2027'!$A$6:$U$25</definedName>
    <definedName name="Z_2C9B1E0C_076A_47B4_BA11_FD33C0A56F51_.wvu.FilterData" localSheetId="1" hidden="1">'ΠΕΠ 2021-2027'!$A$6:$U$194</definedName>
    <definedName name="Z_2CA3470C_EEB5_409A_9010_CE0564E76491_.wvu.FilterData" localSheetId="1" hidden="1">'ΠΕΠ 2021-2027'!$A$6:$U$25</definedName>
    <definedName name="Z_2D0ED3C1_75F7_4CD9_9CA2_C48E210EC35E_.wvu.FilterData" localSheetId="1" hidden="1">'ΠΕΠ 2021-2027'!$A$6:$U$25</definedName>
    <definedName name="Z_2D60315F_CCFE_4EA5_8D69_84D3F3E21D13_.wvu.FilterData" localSheetId="1" hidden="1">'ΠΕΠ 2021-2027'!$A$6:$U$194</definedName>
    <definedName name="Z_2D6657E1_BD1C_4639_AD76_6F78BBF59280_.wvu.FilterData" localSheetId="1" hidden="1">'ΠΕΠ 2021-2027'!$A$6:$U$25</definedName>
    <definedName name="Z_2DFBBABC_FE0D_4957_AFE2_AFBFBADDF41E_.wvu.FilterData" localSheetId="1" hidden="1">'ΠΕΠ 2021-2027'!$A$6:$U$25</definedName>
    <definedName name="Z_2E2511CC_A41D_4853_BE16_57A6D9D71D28_.wvu.FilterData" localSheetId="1" hidden="1">'ΠΕΠ 2021-2027'!$A$6:$U$25</definedName>
    <definedName name="Z_2E2FB038_AEC8_4962_9C0F_8FE740FB8F50_.wvu.FilterData" localSheetId="1" hidden="1">'ΠΕΠ 2021-2027'!$A$6:$U$194</definedName>
    <definedName name="Z_2E388FC3_331A_400A_9852_499467B82A78_.wvu.FilterData" localSheetId="1" hidden="1">'ΠΕΠ 2021-2027'!$A$6:$U$25</definedName>
    <definedName name="Z_2E898182_930E_4707_A445_9D1A522B8AC6_.wvu.FilterData" localSheetId="1" hidden="1">'ΠΕΠ 2021-2027'!$A$6:$U$25</definedName>
    <definedName name="Z_2EE923F5_803B_4957_AB3B_7F0B384913A8_.wvu.FilterData" localSheetId="1" hidden="1">'ΠΕΠ 2021-2027'!$A$6:$U$25</definedName>
    <definedName name="Z_2F05ECCC_D908_40DD_8350_C7DD5EF75697_.wvu.FilterData" localSheetId="1" hidden="1">'ΠΕΠ 2021-2027'!$A$6:$U$25</definedName>
    <definedName name="Z_2FF8B385_54D3_490A_B181_B6E1DE78058F_.wvu.FilterData" localSheetId="1" hidden="1">'ΠΕΠ 2021-2027'!$A$6:$U$25</definedName>
    <definedName name="Z_307CAD2C_4C12_408D_93A7_96410B624349_.wvu.FilterData" localSheetId="1" hidden="1">'ΠΕΠ 2021-2027'!$A$6:$U$25</definedName>
    <definedName name="Z_3097C7A7_21EA_4748_8EAD_A0BB639F2EFD_.wvu.FilterData" localSheetId="1" hidden="1">'ΠΕΠ 2021-2027'!$A$6:$U$25</definedName>
    <definedName name="Z_30CD3B93_590A_4D2A_A9D2_39D9AE163B7C_.wvu.FilterData" localSheetId="1" hidden="1">'ΠΕΠ 2021-2027'!$A$6:$U$25</definedName>
    <definedName name="Z_30EFFE64_05A7_4F3E_AD35_746088C658E6_.wvu.FilterData" localSheetId="1" hidden="1">'ΠΕΠ 2021-2027'!$A$6:$U$25</definedName>
    <definedName name="Z_30EFFE64_05A7_4F3E_AD35_746088C658E6_.wvu.PrintArea" localSheetId="1" hidden="1">'ΠΕΠ 2021-2027'!$A$8:$U$194</definedName>
    <definedName name="Z_30EFFE64_05A7_4F3E_AD35_746088C658E6_.wvu.PrintTitles" localSheetId="1" hidden="1">'ΠΕΠ 2021-2027'!$1:$6</definedName>
    <definedName name="Z_30F48299_F940_47DA_89DA_BD5A7E656C3A_.wvu.FilterData" localSheetId="1" hidden="1">'ΠΕΠ 2021-2027'!$A$6:$U$25</definedName>
    <definedName name="Z_31010139_2B46_4732_94DD_B94D5D65088D_.wvu.FilterData" localSheetId="1" hidden="1">'ΠΕΠ 2021-2027'!$A$6:$U$25</definedName>
    <definedName name="Z_31575EA6_9D5D_495D_97C7_5A0D0A05B43D_.wvu.FilterData" localSheetId="1" hidden="1">'ΠΕΠ 2021-2027'!$A$6:$U$25</definedName>
    <definedName name="Z_3162E220_DBC2_4DF8_A9CA_6C0F4106D328_.wvu.FilterData" localSheetId="1" hidden="1">'ΠΕΠ 2021-2027'!$A$6:$U$194</definedName>
    <definedName name="Z_318C7E36_1091_44A6_BBD7_D40010025886_.wvu.FilterData" localSheetId="1" hidden="1">'ΠΕΠ 2021-2027'!$A$6:$U$25</definedName>
    <definedName name="Z_31BA062C_A11A_45AD_97FC_8B50892731EE_.wvu.FilterData" localSheetId="1" hidden="1">'ΠΕΠ 2021-2027'!$A$6:$U$194</definedName>
    <definedName name="Z_31BEDA35_BC43_455F_8E64_97D3E3ABA052_.wvu.FilterData" localSheetId="1" hidden="1">'ΠΕΠ 2021-2027'!$A$6:$U$25</definedName>
    <definedName name="Z_31CD93EF_879A_4658_941D_B906926DB4A9_.wvu.FilterData" localSheetId="1" hidden="1">'ΠΕΠ 2021-2027'!$A$6:$U$25</definedName>
    <definedName name="Z_3229B439_4699_4A1F_992C_CF08ED15DD22_.wvu.FilterData" localSheetId="1" hidden="1">'ΠΕΠ 2021-2027'!$A$6:$U$25</definedName>
    <definedName name="Z_324D7B5E_BB85_4D93_8E8C_0B5A0EF2277F_.wvu.FilterData" localSheetId="1" hidden="1">'ΠΕΠ 2021-2027'!$A$6:$U$25</definedName>
    <definedName name="Z_324FFE72_56B7_48E3_9D5D_A2F794354EB2_.wvu.FilterData" localSheetId="1" hidden="1">'ΠΕΠ 2021-2027'!$A$6:$U$25</definedName>
    <definedName name="Z_3251FF1D_62D7_4141_B443_A4385434C4DE_.wvu.FilterData" localSheetId="1" hidden="1">'ΠΕΠ 2021-2027'!$A$6:$U$25</definedName>
    <definedName name="Z_325D3C1B_87EA_4598_989C_3A35CF731B45_.wvu.FilterData" localSheetId="1" hidden="1">'ΠΕΠ 2021-2027'!$A$6:$U$25</definedName>
    <definedName name="Z_3278EA32_A1CA_4C85_B378_B637427554AC_.wvu.FilterData" localSheetId="1" hidden="1">'ΠΕΠ 2021-2027'!$A$6:$U$25</definedName>
    <definedName name="Z_327DB9AD_71BC_4746_A0BB_960CA335418A_.wvu.FilterData" localSheetId="1" hidden="1">'ΠΕΠ 2021-2027'!$A$6:$U$25</definedName>
    <definedName name="Z_32847CF2_8F46_4045_BF12_F5B3E029E34B_.wvu.FilterData" localSheetId="1" hidden="1">'ΠΕΠ 2021-2027'!$A$6:$U$25</definedName>
    <definedName name="Z_332C293C_16E5_4E6D_86E7_174EA2030152_.wvu.FilterData" localSheetId="1" hidden="1">'ΠΕΠ 2021-2027'!$A$6:$U$194</definedName>
    <definedName name="Z_333E582D_6B71_4F56_AC7F_2F5B75846777_.wvu.FilterData" localSheetId="1" hidden="1">'ΠΕΠ 2021-2027'!$A$6:$U$25</definedName>
    <definedName name="Z_334A0E31_A09D_41AA_8365_49AC30E2375A_.wvu.FilterData" localSheetId="1" hidden="1">'ΠΕΠ 2021-2027'!$A$6:$U$194</definedName>
    <definedName name="Z_334BB067_F9A8_4EC6_9A35_3CF79D5EC79B_.wvu.FilterData" localSheetId="1" hidden="1">'ΠΕΠ 2021-2027'!$A$6:$U$194</definedName>
    <definedName name="Z_33529DCC_23E6_46D9_B8A7_7C0EC1D12CE4_.wvu.FilterData" localSheetId="1" hidden="1">'ΠΕΠ 2021-2027'!$A$6:$U$25</definedName>
    <definedName name="Z_34269BEC_0D28_41E1_BA1A_1F398295744E_.wvu.FilterData" localSheetId="1" hidden="1">'ΠΕΠ 2021-2027'!$A$6:$U$25</definedName>
    <definedName name="Z_3454866D_D04E_453C_B90F_6795BDF5D376_.wvu.FilterData" localSheetId="1" hidden="1">'ΠΕΠ 2021-2027'!$A$6:$U$194</definedName>
    <definedName name="Z_3454866D_D04E_453C_B90F_6795BDF5D376_.wvu.PrintArea" localSheetId="1" hidden="1">'ΠΕΠ 2021-2027'!$A$8:$T$194</definedName>
    <definedName name="Z_3454866D_D04E_453C_B90F_6795BDF5D376_.wvu.PrintTitles" localSheetId="1" hidden="1">'ΠΕΠ 2021-2027'!$1:$6</definedName>
    <definedName name="Z_34687023_A35B_4946_BB82_70527E744764_.wvu.FilterData" localSheetId="1" hidden="1">'ΠΕΠ 2021-2027'!$A$6:$U$25</definedName>
    <definedName name="Z_34FA7E14_E313_479E_ABAD_9F38B311E7D1_.wvu.FilterData" localSheetId="1" hidden="1">'ΠΕΠ 2021-2027'!$A$6:$U$25</definedName>
    <definedName name="Z_34FFCA49_C0DA_407F_B244_E9F7989F3C94_.wvu.FilterData" localSheetId="1" hidden="1">'ΠΕΠ 2021-2027'!$A$6:$U$25</definedName>
    <definedName name="Z_35712142_8753_4E29_9DC4_6BB3B217926D_.wvu.FilterData" localSheetId="1" hidden="1">'ΠΕΠ 2021-2027'!$A$6:$U$25</definedName>
    <definedName name="Z_35BBD46F_648E_4B4D_82BD_0E9EB1C1CB84_.wvu.FilterData" localSheetId="1" hidden="1">'ΠΕΠ 2021-2027'!$A$6:$U$194</definedName>
    <definedName name="Z_35CFC975_B803_4678_A13D_F69AFB5F6900_.wvu.FilterData" localSheetId="1" hidden="1">'ΠΕΠ 2021-2027'!$A$6:$U$25</definedName>
    <definedName name="Z_35FB047D_FA7A_4F67_B287_408B23C2A02D_.wvu.FilterData" localSheetId="1" hidden="1">'ΠΕΠ 2021-2027'!$A$6:$U$25</definedName>
    <definedName name="Z_360C349A_ADA9_4634_A160_34098288F7E7_.wvu.FilterData" localSheetId="1" hidden="1">'ΠΕΠ 2021-2027'!$A$6:$U$25</definedName>
    <definedName name="Z_3610D9AD_15BB_40E3_BFAF_BE7E73663A66_.wvu.FilterData" localSheetId="1" hidden="1">'ΠΕΠ 2021-2027'!$A$6:$U$25</definedName>
    <definedName name="Z_362856C8_256B_4C0E_A3CF_24C2F8758157_.wvu.FilterData" localSheetId="1" hidden="1">'ΠΕΠ 2021-2027'!$A$6:$U$25</definedName>
    <definedName name="Z_363D0F9E_9BCB_474E_AF2A_85E582BE0F1B_.wvu.FilterData" localSheetId="1" hidden="1">'ΠΕΠ 2021-2027'!$A$6:$U$25</definedName>
    <definedName name="Z_364825E2_20E2_4268_9D7C_2268FB2CEB7C_.wvu.FilterData" localSheetId="1" hidden="1">'ΠΕΠ 2021-2027'!$A$6:$U$25</definedName>
    <definedName name="Z_3656EDEA_D11E_4B24_89BD_B9AD5AF764BB_.wvu.FilterData" localSheetId="1" hidden="1">'ΠΕΠ 2021-2027'!$A$6:$U$25</definedName>
    <definedName name="Z_369B4394_067E_4422_8E30_6E3BCB849C5A_.wvu.FilterData" localSheetId="1" hidden="1">'ΠΕΠ 2021-2027'!$A$6:$U$25</definedName>
    <definedName name="Z_36AA5294_E67A_48AC_8AE9_C1527F6E23EA_.wvu.FilterData" localSheetId="1" hidden="1">'ΠΕΠ 2021-2027'!$A$6:$U$25</definedName>
    <definedName name="Z_36B099F7_135D_4EC1_9655_958D117ED818_.wvu.FilterData" localSheetId="1" hidden="1">'ΠΕΠ 2021-2027'!$A$6:$U$194</definedName>
    <definedName name="Z_36D2F947_CAF9_4621_9ECB_EE69EC10F8C7_.wvu.FilterData" localSheetId="1" hidden="1">'ΠΕΠ 2021-2027'!$A$6:$U$25</definedName>
    <definedName name="Z_37542D9C_C870_4922_B250_AED39383DDCE_.wvu.FilterData" localSheetId="1" hidden="1">'ΠΕΠ 2021-2027'!$A$6:$U$194</definedName>
    <definedName name="Z_37819A29_4142_43FC_95B1_541BC463E881_.wvu.FilterData" localSheetId="1" hidden="1">'ΠΕΠ 2021-2027'!$A$6:$U$25</definedName>
    <definedName name="Z_3782342E_D3AD_41DE_8FE1_6092728B6DCE_.wvu.FilterData" localSheetId="1" hidden="1">'ΠΕΠ 2021-2027'!$A$6:$U$25</definedName>
    <definedName name="Z_37A43AF3_B7FE_4E00_B8E3_EBD9167934B0_.wvu.FilterData" localSheetId="1" hidden="1">'ΠΕΠ 2021-2027'!$A$6:$U$25</definedName>
    <definedName name="Z_37A4F3B1_ABAD_42BE_96D8_C76E1EB2FBC9_.wvu.FilterData" localSheetId="1" hidden="1">'ΠΕΠ 2021-2027'!$A$6:$U$25</definedName>
    <definedName name="Z_37A8FF25_5810_44B0_80F8_925E8099AF96_.wvu.FilterData" localSheetId="1" hidden="1">'ΠΕΠ 2021-2027'!$A$6:$U$194</definedName>
    <definedName name="Z_37A8FF25_5810_44B0_80F8_925E8099AF96_.wvu.PrintArea" localSheetId="1" hidden="1">'ΠΕΠ 2021-2027'!$A$8:$U$194</definedName>
    <definedName name="Z_37A8FF25_5810_44B0_80F8_925E8099AF96_.wvu.PrintTitles" localSheetId="1" hidden="1">'ΠΕΠ 2021-2027'!$1:$6</definedName>
    <definedName name="Z_37AD5DE9_CC62_4709_ACBC_EAA672590E26_.wvu.FilterData" localSheetId="1" hidden="1">'ΠΕΠ 2021-2027'!$A$6:$U$25</definedName>
    <definedName name="Z_37CB1E3C_E681_4178_B506_35A7470932FA_.wvu.FilterData" localSheetId="1" hidden="1">'ΠΕΠ 2021-2027'!$A$6:$U$25</definedName>
    <definedName name="Z_37DEF8C7_EF2A_4DCF_8F58_AC23F8BCDBEF_.wvu.FilterData" localSheetId="1" hidden="1">'ΠΕΠ 2021-2027'!$A$6:$U$194</definedName>
    <definedName name="Z_37F39758_02D0_4006_A2A2_09A562788060_.wvu.FilterData" localSheetId="1" hidden="1">'ΠΕΠ 2021-2027'!$A$6:$U$25</definedName>
    <definedName name="Z_383C5B77_CEB3_435B_8F76_AA322BE4DCBE_.wvu.FilterData" localSheetId="1" hidden="1">'ΠΕΠ 2021-2027'!$A$6:$U$25</definedName>
    <definedName name="Z_383C5B77_CEB3_435B_8F76_AA322BE4DCBE_.wvu.PrintArea" localSheetId="1" hidden="1">'ΠΕΠ 2021-2027'!$A$8:$U$194</definedName>
    <definedName name="Z_383C5B77_CEB3_435B_8F76_AA322BE4DCBE_.wvu.PrintTitles" localSheetId="1" hidden="1">'ΠΕΠ 2021-2027'!$1:$6</definedName>
    <definedName name="Z_383DCDDC_1CB1_46D5_BE92_DF814937EACC_.wvu.FilterData" localSheetId="1" hidden="1">'ΠΕΠ 2021-2027'!$A$6:$U$194</definedName>
    <definedName name="Z_385F271C_8F0D_47FF_89A5_5A4405D0B205_.wvu.FilterData" localSheetId="1" hidden="1">'ΠΕΠ 2021-2027'!$A$6:$U$25</definedName>
    <definedName name="Z_38741434_E183_4C05_AF91_09614FC2493E_.wvu.FilterData" localSheetId="1" hidden="1">'ΠΕΠ 2021-2027'!$A$6:$U$25</definedName>
    <definedName name="Z_38B4E8F6_C4F4_46C4_A200_AFD893DFD65E_.wvu.FilterData" localSheetId="1" hidden="1">'ΠΕΠ 2021-2027'!$A$6:$U$194</definedName>
    <definedName name="Z_38CD7CEE_73D2_42F4_B5AB_C69D6FF6B8D1_.wvu.FilterData" localSheetId="1" hidden="1">'ΠΕΠ 2021-2027'!$A$6:$U$25</definedName>
    <definedName name="Z_38DCB5DE_D212_40A1_BA1A_3DFC58BF448D_.wvu.FilterData" localSheetId="1" hidden="1">'ΠΕΠ 2021-2027'!$A$6:$U$194</definedName>
    <definedName name="Z_390E2C74_04DE_49ED_B898_919A24058BF9_.wvu.FilterData" localSheetId="1" hidden="1">'ΠΕΠ 2021-2027'!$A$6:$U$25</definedName>
    <definedName name="Z_39212DA4_635E_4837_AE5C_EA28C4C6B00B_.wvu.FilterData" localSheetId="1" hidden="1">'ΠΕΠ 2021-2027'!$A$6:$U$25</definedName>
    <definedName name="Z_3976AB01_8A26_4C08_AB67_BF8AB1191D71_.wvu.FilterData" localSheetId="1" hidden="1">'ΠΕΠ 2021-2027'!$A$6:$U$25</definedName>
    <definedName name="Z_39AD0762_8E85_4FB4_BDAE_32084A3AC864_.wvu.FilterData" localSheetId="1" hidden="1">'ΠΕΠ 2021-2027'!$A$6:$U$25</definedName>
    <definedName name="Z_39EB371A_2008_4CEC_A83F_36FA46B51A6B_.wvu.FilterData" localSheetId="1" hidden="1">'ΠΕΠ 2021-2027'!$A$6:$U$194</definedName>
    <definedName name="Z_3A5C74CB_BB10_46EF_9EED_81690793536E_.wvu.FilterData" localSheetId="1" hidden="1">'ΠΕΠ 2021-2027'!$A$6:$U$25</definedName>
    <definedName name="Z_3A86FE6E_0A4E_4D9D_BD88_E5D6E7E46D0D_.wvu.FilterData" localSheetId="1" hidden="1">'ΠΕΠ 2021-2027'!$A$6:$U$25</definedName>
    <definedName name="Z_3A879540_A9CC_4834_BEE4_EC066E5C195D_.wvu.FilterData" localSheetId="1" hidden="1">'ΠΕΠ 2021-2027'!$A$6:$U$25</definedName>
    <definedName name="Z_3AA53326_805C_479F_A45F_10C7665D9AE4_.wvu.FilterData" localSheetId="1" hidden="1">'ΠΕΠ 2021-2027'!$A$6:$U$25</definedName>
    <definedName name="Z_3AAD5A91_3393_4ED7_AD16_287BCC6AD4C9_.wvu.FilterData" localSheetId="1" hidden="1">'ΠΕΠ 2021-2027'!$A$6:$U$25</definedName>
    <definedName name="Z_3ABAA496_7F8E_41C4_B67E_17C5C491F6D3_.wvu.FilterData" localSheetId="1" hidden="1">'ΠΕΠ 2021-2027'!$A$6:$U$25</definedName>
    <definedName name="Z_3ACE0953_2668_4E60_94E1_4185EDBC660C_.wvu.FilterData" localSheetId="1" hidden="1">'ΠΕΠ 2021-2027'!$A$6:$U$25</definedName>
    <definedName name="Z_3AEB9BCB_5CE5_4345_9E8B_733BA7179F61_.wvu.FilterData" localSheetId="1" hidden="1">'ΠΕΠ 2021-2027'!$A$6:$U$194</definedName>
    <definedName name="Z_3AF5C9B5_1881_46CF_9692_4DECBB4FD829_.wvu.FilterData" localSheetId="1" hidden="1">'ΠΕΠ 2021-2027'!$A$6:$U$25</definedName>
    <definedName name="Z_3B120E06_583E_4B47_828D_20285420016A_.wvu.FilterData" localSheetId="1" hidden="1">'ΠΕΠ 2021-2027'!$A$6:$U$25</definedName>
    <definedName name="Z_3B321FF9_5099_45AB_9B83_0E3B14CB1DDC_.wvu.FilterData" localSheetId="1" hidden="1">'ΠΕΠ 2021-2027'!$A$6:$U$25</definedName>
    <definedName name="Z_3B44AACA_2909_4C67_9D30_A5607A50E129_.wvu.FilterData" localSheetId="1" hidden="1">'ΠΕΠ 2021-2027'!$A$6:$U$194</definedName>
    <definedName name="Z_3B946345_E83F_4757_850B_1AE94C8A7011_.wvu.FilterData" localSheetId="1" hidden="1">'ΠΕΠ 2021-2027'!$A$6:$U$25</definedName>
    <definedName name="Z_3BADD84F_3876_4566_AAC6_CB3DE2D0B02B_.wvu.FilterData" localSheetId="1" hidden="1">'ΠΕΠ 2021-2027'!$A$6:$U$194</definedName>
    <definedName name="Z_3BC5228F_6E5B_4955_B857_F76106EC8D0E_.wvu.FilterData" localSheetId="1" hidden="1">'ΠΕΠ 2021-2027'!$A$6:$U$194</definedName>
    <definedName name="Z_3C482716_4092_44DF_9F51_E3B229FCD6EE_.wvu.FilterData" localSheetId="1" hidden="1">'ΠΕΠ 2021-2027'!$A$6:$U$194</definedName>
    <definedName name="Z_3CA4982D_BDB3_44E6_B884_7090963B20EC_.wvu.FilterData" localSheetId="1" hidden="1">'ΠΕΠ 2021-2027'!$A$6:$U$25</definedName>
    <definedName name="Z_3CBC0BBA_3A9A_4964_B0E6_CEE1B1152D43_.wvu.FilterData" localSheetId="1" hidden="1">'ΠΕΠ 2021-2027'!$A$6:$U$25</definedName>
    <definedName name="Z_3D2FE566_0B05_40E5_8185_69B2CD98E0AE_.wvu.FilterData" localSheetId="1" hidden="1">'ΠΕΠ 2021-2027'!$A$6:$U$25</definedName>
    <definedName name="Z_3D64648E_9F5A_4F6B_9B5C_5D6B4D2F8E44_.wvu.FilterData" localSheetId="1" hidden="1">'ΠΕΠ 2021-2027'!$A$6:$U$25</definedName>
    <definedName name="Z_3D64805E_0B78_48E3_B1B3_5324FCE63F57_.wvu.FilterData" localSheetId="1" hidden="1">'ΠΕΠ 2021-2027'!$A$6:$U$25</definedName>
    <definedName name="Z_3D692AC9_0935_46B1_97F2_5494F64B3B76_.wvu.FilterData" localSheetId="1" hidden="1">'ΠΕΠ 2021-2027'!$A$6:$U$25</definedName>
    <definedName name="Z_3D964738_2CC5_4727_B18E_454588A85624_.wvu.FilterData" localSheetId="1" hidden="1">'ΠΕΠ 2021-2027'!$A$6:$U$25</definedName>
    <definedName name="Z_3DA07A05_E52F_49FA_8D64_1EE03D445BF1_.wvu.FilterData" localSheetId="1" hidden="1">'ΠΕΠ 2021-2027'!$A$6:$U$25</definedName>
    <definedName name="Z_3DB4D077_68C6_4846_904E_D674074AD2D4_.wvu.FilterData" localSheetId="1" hidden="1">'ΠΕΠ 2021-2027'!$A$6:$U$25</definedName>
    <definedName name="Z_3DCDCB3D_84EE_4795_AECE_3D70A120465D_.wvu.FilterData" localSheetId="1" hidden="1">'ΠΕΠ 2021-2027'!$A$6:$U$25</definedName>
    <definedName name="Z_3E0056CD_4C30_4DD3_8751_6E91C6EFE3E7_.wvu.FilterData" localSheetId="1" hidden="1">'ΠΕΠ 2021-2027'!$A$6:$U$25</definedName>
    <definedName name="Z_3E1E1248_52AB_4BD9_8708_D57E4AEED2AF_.wvu.FilterData" localSheetId="1" hidden="1">'ΠΕΠ 2021-2027'!$A$6:$U$194</definedName>
    <definedName name="Z_3E3528E1_5718_4681_8A79_2986A2122443_.wvu.FilterData" localSheetId="1" hidden="1">'ΠΕΠ 2021-2027'!$A$6:$U$25</definedName>
    <definedName name="Z_3E4DA169_0E11_4956_A626_CB759E2CB16C_.wvu.FilterData" localSheetId="1" hidden="1">'ΠΕΠ 2021-2027'!$A$6:$U$25</definedName>
    <definedName name="Z_3E641344_C879_4038_8535_F6574D8AA63A_.wvu.FilterData" localSheetId="1" hidden="1">'ΠΕΠ 2021-2027'!$A$6:$U$25</definedName>
    <definedName name="Z_3EA0B7A2_D6E9_4793_8E0A_D868282D71E4_.wvu.FilterData" localSheetId="1" hidden="1">'ΠΕΠ 2021-2027'!$A$6:$U$25</definedName>
    <definedName name="Z_3EAEA378_3696_4075_8F58_AB1F78E0A4FF_.wvu.FilterData" localSheetId="1" hidden="1">'ΠΕΠ 2021-2027'!$A$6:$U$25</definedName>
    <definedName name="Z_3EB6DC9C_F5B2_47FE_84E7_A990AB1F6B04_.wvu.FilterData" localSheetId="1" hidden="1">'ΠΕΠ 2021-2027'!$A$6:$U$194</definedName>
    <definedName name="Z_3EB6DC9C_F5B2_47FE_84E7_A990AB1F6B04_.wvu.PrintArea" localSheetId="1" hidden="1">'ΠΕΠ 2021-2027'!$A$8:$T$194</definedName>
    <definedName name="Z_3EB6DC9C_F5B2_47FE_84E7_A990AB1F6B04_.wvu.PrintTitles" localSheetId="1" hidden="1">'ΠΕΠ 2021-2027'!$1:$6</definedName>
    <definedName name="Z_3EF7F620_5FB2_4028_B35C_68951A132A93_.wvu.FilterData" localSheetId="1" hidden="1">'ΠΕΠ 2021-2027'!$A$6:$U$25</definedName>
    <definedName name="Z_3F0839B3_10AF_447E_B1B1_51F8D80F5EC9_.wvu.FilterData" localSheetId="1" hidden="1">'ΠΕΠ 2021-2027'!$A$6:$U$25</definedName>
    <definedName name="Z_3F122705_B20D_4B5F_88A2_48408051EC07_.wvu.FilterData" localSheetId="1" hidden="1">'ΠΕΠ 2021-2027'!$A$6:$U$25</definedName>
    <definedName name="Z_3F215A75_507F_4A7C_94AF_F583B0E6EE21_.wvu.FilterData" localSheetId="1" hidden="1">'ΠΕΠ 2021-2027'!$A$6:$U$194</definedName>
    <definedName name="Z_3F303109_44BE_430E_931F_C99A34E4FC45_.wvu.FilterData" localSheetId="1" hidden="1">'ΠΕΠ 2021-2027'!$A$6:$U$194</definedName>
    <definedName name="Z_3F321223_86EF_4831_A563_038DA38D2A25_.wvu.FilterData" localSheetId="1" hidden="1">'ΠΕΠ 2021-2027'!$A$6:$U$25</definedName>
    <definedName name="Z_3F4694F6_8651_4C64_A80F_A6D9C0B5D061_.wvu.FilterData" localSheetId="1" hidden="1">'ΠΕΠ 2021-2027'!$A$6:$U$25</definedName>
    <definedName name="Z_3F52C931_322D_4F38_9C5D_D5F66CC0AB02_.wvu.FilterData" localSheetId="1" hidden="1">'ΠΕΠ 2021-2027'!$A$6:$U$25</definedName>
    <definedName name="Z_3FB6C884_B293_41D7_AB63_775945C261BF_.wvu.FilterData" localSheetId="1" hidden="1">'ΠΕΠ 2021-2027'!$A$6:$U$25</definedName>
    <definedName name="Z_3FE20C38_3C5B_47AD_A7FD_95DB38CF45A0_.wvu.FilterData" localSheetId="1" hidden="1">'ΠΕΠ 2021-2027'!$A$6:$U$25</definedName>
    <definedName name="Z_3FF617E6_8007_423F_ACB6_91AC025F85DD_.wvu.FilterData" localSheetId="1" hidden="1">'ΠΕΠ 2021-2027'!$A$6:$U$25</definedName>
    <definedName name="Z_3FFF6230_F7F4_48EF_B5FB_DD48DBBF9736_.wvu.FilterData" localSheetId="1" hidden="1">'ΠΕΠ 2021-2027'!$A$6:$U$25</definedName>
    <definedName name="Z_403DAFDD_083B_4975_A35B_82A0FFB78182_.wvu.FilterData" localSheetId="1" hidden="1">'ΠΕΠ 2021-2027'!$A$6:$U$25</definedName>
    <definedName name="Z_40407E69_3714_4438_865D_D96C0D58522E_.wvu.FilterData" localSheetId="1" hidden="1">'ΠΕΠ 2021-2027'!$A$6:$U$194</definedName>
    <definedName name="Z_40407E69_3714_4438_865D_D96C0D58522E_.wvu.PrintArea" localSheetId="1" hidden="1">'ΠΕΠ 2021-2027'!$A$8:$U$194</definedName>
    <definedName name="Z_40407E69_3714_4438_865D_D96C0D58522E_.wvu.PrintTitles" localSheetId="1" hidden="1">'ΠΕΠ 2021-2027'!$1:$6</definedName>
    <definedName name="Z_406A3644_4E23_4F31_A311_1D124A1BFA66_.wvu.FilterData" localSheetId="1" hidden="1">'ΠΕΠ 2021-2027'!$A$6:$U$25</definedName>
    <definedName name="Z_40BC5D66_760F_482A_8701_04A5CDA79AC6_.wvu.FilterData" localSheetId="1" hidden="1">'ΠΕΠ 2021-2027'!$A$6:$U$25</definedName>
    <definedName name="Z_415C55CB_BDA2_4731_AC33_555681C70007_.wvu.FilterData" localSheetId="1" hidden="1">'ΠΕΠ 2021-2027'!$A$6:$U$25</definedName>
    <definedName name="Z_4183180C_212E_488E_BEA4_AEEFD4D60CAA_.wvu.FilterData" localSheetId="1" hidden="1">'ΠΕΠ 2021-2027'!$A$6:$U$25</definedName>
    <definedName name="Z_41858CE3_7A2A_4636_ADF7_AE9E6380727B_.wvu.FilterData" localSheetId="1" hidden="1">'ΠΕΠ 2021-2027'!$A$6:$U$25</definedName>
    <definedName name="Z_41C18EF6_5DC6_4538_8FB5_3E6ACE2C35F7_.wvu.FilterData" localSheetId="1" hidden="1">'ΠΕΠ 2021-2027'!$A$6:$U$194</definedName>
    <definedName name="Z_41CD7859_4005_4252_AB5B_108BEA1FCBC3_.wvu.FilterData" localSheetId="1" hidden="1">'ΠΕΠ 2021-2027'!$A$6:$U$25</definedName>
    <definedName name="Z_41F3AE9A_47C8_44FA_872C_C0E64BF57948_.wvu.FilterData" localSheetId="1" hidden="1">'ΠΕΠ 2021-2027'!$A$6:$U$25</definedName>
    <definedName name="Z_4202282E_9E2D_48FA_AE20_1B319E2ED01C_.wvu.FilterData" localSheetId="1" hidden="1">'ΠΕΠ 2021-2027'!$A$6:$U$25</definedName>
    <definedName name="Z_427D3DB1_87D6_476B_993F_313C895C69EB_.wvu.FilterData" localSheetId="1" hidden="1">'ΠΕΠ 2021-2027'!$A$6:$U$25</definedName>
    <definedName name="Z_428CB13D_4937_47B5_8842_5A62DE488928_.wvu.FilterData" localSheetId="1" hidden="1">'ΠΕΠ 2021-2027'!$A$6:$U$25</definedName>
    <definedName name="Z_42A19B34_8879_4339_A66E_712861F1D353_.wvu.FilterData" localSheetId="1" hidden="1">'ΠΕΠ 2021-2027'!$A$6:$U$25</definedName>
    <definedName name="Z_42B51755_8C59_40C7_9A73_D68809E45A2F_.wvu.FilterData" localSheetId="1" hidden="1">'ΠΕΠ 2021-2027'!$A$6:$U$25</definedName>
    <definedName name="Z_42B9DA87_A8E2_4E33_B6D1_10E716AA1D94_.wvu.FilterData" localSheetId="1" hidden="1">'ΠΕΠ 2021-2027'!$A$6:$U$25</definedName>
    <definedName name="Z_42BF7F24_79BF_4CAF_9061_182AEFBE4EA9_.wvu.FilterData" localSheetId="1" hidden="1">'ΠΕΠ 2021-2027'!$A$6:$U$25</definedName>
    <definedName name="Z_437F8332_8990_4F65_A55F_211964FC6FA0_.wvu.FilterData" localSheetId="1" hidden="1">'ΠΕΠ 2021-2027'!$A$6:$U$25</definedName>
    <definedName name="Z_439A7412_5F1A_4505_AAAE_6073658D7B58_.wvu.FilterData" localSheetId="1" hidden="1">'ΠΕΠ 2021-2027'!$A$6:$U$25</definedName>
    <definedName name="Z_439CB08F_727F_45D4_AF5D_52ED5119046F_.wvu.FilterData" localSheetId="1" hidden="1">'ΠΕΠ 2021-2027'!$A$6:$U$194</definedName>
    <definedName name="Z_43FAD643_D3D0_4C56_A2BC_8FDF3DECC01E_.wvu.FilterData" localSheetId="1" hidden="1">'ΠΕΠ 2021-2027'!$A$6:$U$25</definedName>
    <definedName name="Z_43FDCD1F_75CE_4804_B71E_4684176CC258_.wvu.FilterData" localSheetId="1" hidden="1">'ΠΕΠ 2021-2027'!$A$6:$U$25</definedName>
    <definedName name="Z_44096B8D_1679_43F4_AC66_0870D6B6BEFF_.wvu.FilterData" localSheetId="1" hidden="1">'ΠΕΠ 2021-2027'!$A$6:$U$25</definedName>
    <definedName name="Z_44610583_34F0_46E0_BFA2_3D6043D203F1_.wvu.FilterData" localSheetId="1" hidden="1">'ΠΕΠ 2021-2027'!$A$6:$U$25</definedName>
    <definedName name="Z_44695DF0_2CD7_4E45_9741_40FA63336734_.wvu.FilterData" localSheetId="1" hidden="1">'ΠΕΠ 2021-2027'!$A$6:$U$25</definedName>
    <definedName name="Z_449AE848_F761_4654_855C_F771CCDE1577_.wvu.FilterData" localSheetId="1" hidden="1">'ΠΕΠ 2021-2027'!$A$6:$U$25</definedName>
    <definedName name="Z_44AF8D00_7E77_4A1D_A6D0_DBE8CC77B0F1_.wvu.FilterData" localSheetId="1" hidden="1">'ΠΕΠ 2021-2027'!$A$6:$U$25</definedName>
    <definedName name="Z_44C3DD88_7F26_4C77_B50D_5BC81EA4C4BA_.wvu.FilterData" localSheetId="1" hidden="1">'ΠΕΠ 2021-2027'!$A$6:$U$25</definedName>
    <definedName name="Z_44CC53AE_5265_4E4A_B89F_678A6FC1E2CD_.wvu.FilterData" localSheetId="1" hidden="1">'ΠΕΠ 2021-2027'!$A$6:$U$25</definedName>
    <definedName name="Z_44CE542B_5335_491A_918B_5607345C111A_.wvu.FilterData" localSheetId="1" hidden="1">'ΠΕΠ 2021-2027'!$A$6:$U$25</definedName>
    <definedName name="Z_44DBD889_EFC2_4560_AE80_82A25AC4394F_.wvu.FilterData" localSheetId="1" hidden="1">'ΠΕΠ 2021-2027'!$A$6:$U$25</definedName>
    <definedName name="Z_45035F79_8125_4F5E_A1D7_567FA4494299_.wvu.FilterData" localSheetId="1" hidden="1">'ΠΕΠ 2021-2027'!$A$6:$U$25</definedName>
    <definedName name="Z_45553D51_9888_436D_9DE5_07C3703EE79C_.wvu.FilterData" localSheetId="1" hidden="1">'ΠΕΠ 2021-2027'!$A$6:$U$25</definedName>
    <definedName name="Z_457945D6_4DF2_4A8A_B6A0_41AFA404B4F8_.wvu.FilterData" localSheetId="1" hidden="1">'ΠΕΠ 2021-2027'!$A$6:$U$25</definedName>
    <definedName name="Z_4587E28C_DFA2_41A7_A995_ABCC8B7E6676_.wvu.FilterData" localSheetId="1" hidden="1">'ΠΕΠ 2021-2027'!$A$6:$U$25</definedName>
    <definedName name="Z_45B0405B_7FB7_4E69_B4E4_F1C48BD3E050_.wvu.FilterData" localSheetId="1" hidden="1">'ΠΕΠ 2021-2027'!$A$6:$U$25</definedName>
    <definedName name="Z_4605E1ED_74AC_4059_9C5C_9A4859040DBE_.wvu.FilterData" localSheetId="1" hidden="1">'ΠΕΠ 2021-2027'!$A$6:$U$25</definedName>
    <definedName name="Z_46C46485_D720_4A5E_8F6F_AE770C03BBB4_.wvu.FilterData" localSheetId="1" hidden="1">'ΠΕΠ 2021-2027'!$A$6:$U$25</definedName>
    <definedName name="Z_46E41584_491C_4513_8E60_678A7D978BE3_.wvu.FilterData" localSheetId="1" hidden="1">'ΠΕΠ 2021-2027'!$A$6:$U$194</definedName>
    <definedName name="Z_46E63F34_EB1D_430C_8E82_2DEFAB05F00B_.wvu.FilterData" localSheetId="1" hidden="1">'ΠΕΠ 2021-2027'!$A$6:$U$25</definedName>
    <definedName name="Z_46EEC4CD_DC56_4240_97D1_154F5A75CAB0_.wvu.FilterData" localSheetId="1" hidden="1">'ΠΕΠ 2021-2027'!$A$6:$U$25</definedName>
    <definedName name="Z_47287472_85D6_4B98_84EC_45935ADCA8B0_.wvu.FilterData" localSheetId="1" hidden="1">'ΠΕΠ 2021-2027'!$A$6:$U$25</definedName>
    <definedName name="Z_472EBE47_CE17_4FEC_AAF5_7E6FF0FD11C3_.wvu.FilterData" localSheetId="1" hidden="1">'ΠΕΠ 2021-2027'!$A$6:$U$25</definedName>
    <definedName name="Z_47AA0354_3994_4988_9B37_CC2A9F7A5842_.wvu.FilterData" localSheetId="1" hidden="1">'ΠΕΠ 2021-2027'!$A$6:$U$25</definedName>
    <definedName name="Z_47C41B50_257D_4A2D_92E8_1405B1935F2F_.wvu.FilterData" localSheetId="1" hidden="1">'ΠΕΠ 2021-2027'!$A$6:$U$25</definedName>
    <definedName name="Z_47EA8723_A757_4075_A143_F80A678964F0_.wvu.FilterData" localSheetId="1" hidden="1">'ΠΕΠ 2021-2027'!$A$6:$U$25</definedName>
    <definedName name="Z_483C9C1F_AA80_4094_A81D_F162DB9C00C9_.wvu.FilterData" localSheetId="1" hidden="1">'ΠΕΠ 2021-2027'!$A$6:$U$25</definedName>
    <definedName name="Z_4864F1CB_ED33_4756_B47D_398B8D4FD48D_.wvu.FilterData" localSheetId="1" hidden="1">'ΠΕΠ 2021-2027'!$A$6:$U$25</definedName>
    <definedName name="Z_487ADB88_5346_4D7E_857F_D6B68F1D4616_.wvu.FilterData" localSheetId="1" hidden="1">'ΠΕΠ 2021-2027'!$A$6:$U$25</definedName>
    <definedName name="Z_489191AB_3882_4843_8121_4D3C1D2245D7_.wvu.FilterData" localSheetId="1" hidden="1">'ΠΕΠ 2021-2027'!$A$1:$U$25</definedName>
    <definedName name="Z_48AF4B0E_7C23_46CB_AF34_E55D858EC98F_.wvu.FilterData" localSheetId="1" hidden="1">'ΠΕΠ 2021-2027'!$A$6:$U$25</definedName>
    <definedName name="Z_48F96B58_FE39_46EC_9859_292B5925E0BD_.wvu.FilterData" localSheetId="1" hidden="1">'ΠΕΠ 2021-2027'!$A$6:$U$25</definedName>
    <definedName name="Z_491969B3_0EFF_4DC4_A875_F7604C0814DE_.wvu.FilterData" localSheetId="1" hidden="1">'ΠΕΠ 2021-2027'!$A$6:$U$25</definedName>
    <definedName name="Z_491969B3_0EFF_4DC4_A875_F7604C0814DE_.wvu.PrintArea" localSheetId="1" hidden="1">'ΠΕΠ 2021-2027'!$A$8:$U$194</definedName>
    <definedName name="Z_491969B3_0EFF_4DC4_A875_F7604C0814DE_.wvu.PrintTitles" localSheetId="1" hidden="1">'ΠΕΠ 2021-2027'!$1:$6</definedName>
    <definedName name="Z_498558DE_03E4_49B0_9505_FFE633187273_.wvu.FilterData" localSheetId="1" hidden="1">'ΠΕΠ 2021-2027'!$A$6:$U$25</definedName>
    <definedName name="Z_49D7D965_8292_43B7_A63C_7D1F6C4B9308_.wvu.FilterData" localSheetId="1" hidden="1">'ΠΕΠ 2021-2027'!$A$6:$U$25</definedName>
    <definedName name="Z_4A0A7984_CDC1_4BA5_A2AC_7C6C12D65FF0_.wvu.FilterData" localSheetId="1" hidden="1">'ΠΕΠ 2021-2027'!$A$6:$U$25</definedName>
    <definedName name="Z_4A5835AE_1CB5_4664_AAD9_3BA156BFB75C_.wvu.FilterData" localSheetId="1" hidden="1">'ΠΕΠ 2021-2027'!$A$6:$U$25</definedName>
    <definedName name="Z_4A7A0563_F51E_4201_B92D_03716E453B18_.wvu.FilterData" localSheetId="1" hidden="1">'ΠΕΠ 2021-2027'!$A$6:$U$25</definedName>
    <definedName name="Z_4A7E2475_7D76_4D27_A3EB_9AEB0D004EAD_.wvu.FilterData" localSheetId="1" hidden="1">'ΠΕΠ 2021-2027'!$A$6:$U$25</definedName>
    <definedName name="Z_4ABA231B_D40C_4523_91B6_2E392EF4CED0_.wvu.FilterData" localSheetId="1" hidden="1">'ΠΕΠ 2021-2027'!$A$6:$U$25</definedName>
    <definedName name="Z_4AF3D439_0A07_4696_A29C_824E02265ECD_.wvu.FilterData" localSheetId="1" hidden="1">'ΠΕΠ 2021-2027'!$A$6:$U$194</definedName>
    <definedName name="Z_4B01633C_169D_4ECD_B9C1_5F8FBD305A1A_.wvu.FilterData" localSheetId="1" hidden="1">'ΠΕΠ 2021-2027'!$A$6:$U$25</definedName>
    <definedName name="Z_4B44F2C4_6886_4DD3_8E62_D105700A1B52_.wvu.FilterData" localSheetId="1" hidden="1">'ΠΕΠ 2021-2027'!$A$6:$U$25</definedName>
    <definedName name="Z_4BB1D0A3_D8D4_4215_B844_3EA01612854B_.wvu.FilterData" localSheetId="1" hidden="1">'ΠΕΠ 2021-2027'!$A$6:$U$25</definedName>
    <definedName name="Z_4BB8C6F4_FDBE_4351_9315_CCA91AE946B8_.wvu.FilterData" localSheetId="1" hidden="1">'ΠΕΠ 2021-2027'!$A$6:$U$25</definedName>
    <definedName name="Z_4BCCA0C1_38D5_4B8F_BB32_A93A3468C7C4_.wvu.FilterData" localSheetId="1" hidden="1">'ΠΕΠ 2021-2027'!$A$6:$U$25</definedName>
    <definedName name="Z_4BD90F1D_1657_4372_BBE5_AD8D931B0B63_.wvu.FilterData" localSheetId="1" hidden="1">'ΠΕΠ 2021-2027'!$A$6:$U$194</definedName>
    <definedName name="Z_4BF03B80_6478_44ED_B328_F035685C7468_.wvu.FilterData" localSheetId="1" hidden="1">'ΠΕΠ 2021-2027'!$A$6:$U$194</definedName>
    <definedName name="Z_4C4A66C3_BB82_4F81_91E9_B47E310D8797_.wvu.FilterData" localSheetId="1" hidden="1">'ΠΕΠ 2021-2027'!$A$6:$U$25</definedName>
    <definedName name="Z_4CB1C4A4_C26A_4EC9_9A9B_85069E45B495_.wvu.FilterData" localSheetId="1" hidden="1">'ΠΕΠ 2021-2027'!$A$6:$U$194</definedName>
    <definedName name="Z_4CBB22C4_A03B_4E63_8F32_A33A1304D26B_.wvu.FilterData" localSheetId="1" hidden="1">'ΠΕΠ 2021-2027'!$A$6:$U$25</definedName>
    <definedName name="Z_4CC8FB25_7B13_4E8C_B035_862535E56FA9_.wvu.FilterData" localSheetId="1" hidden="1">'ΠΕΠ 2021-2027'!$A$6:$U$25</definedName>
    <definedName name="Z_4CDA7689_1A3A_4F50_9F25_36C17DA733E2_.wvu.FilterData" localSheetId="1" hidden="1">'ΠΕΠ 2021-2027'!$A$6:$U$194</definedName>
    <definedName name="Z_4CF73441_C09D_4895_AE21_83955F896200_.wvu.FilterData" localSheetId="1" hidden="1">'ΠΕΠ 2021-2027'!$A$6:$U$194</definedName>
    <definedName name="Z_4D10C5BA_C4C9_48F8_A586_C28F168DCB3B_.wvu.FilterData" localSheetId="1" hidden="1">'ΠΕΠ 2021-2027'!$A$6:$U$25</definedName>
    <definedName name="Z_4D594620_BD2D_4D23_A7E7_70BBB53E6274_.wvu.FilterData" localSheetId="1" hidden="1">'ΠΕΠ 2021-2027'!$A$6:$U$25</definedName>
    <definedName name="Z_4D59B2DD_5552_4CC3_953A_ECEAE2F028C2_.wvu.FilterData" localSheetId="1" hidden="1">'ΠΕΠ 2021-2027'!$A$6:$U$194</definedName>
    <definedName name="Z_4D65B870_9971_44F4_A3C0_7BBFEF43B451_.wvu.FilterData" localSheetId="1" hidden="1">'ΠΕΠ 2021-2027'!$A$6:$U$25</definedName>
    <definedName name="Z_4D6C553B_73EA_46E7_BD68_C1FCEB550549_.wvu.FilterData" localSheetId="1" hidden="1">'ΠΕΠ 2021-2027'!$A$6:$U$194</definedName>
    <definedName name="Z_4D6F03F4_FB26_45E5_AA70_54701F3A3490_.wvu.FilterData" localSheetId="1" hidden="1">'ΠΕΠ 2021-2027'!$A$6:$U$25</definedName>
    <definedName name="Z_4D932CD7_E05F_42D8_86AD_41CB4DF78524_.wvu.FilterData" localSheetId="1" hidden="1">'ΠΕΠ 2021-2027'!$A$6:$U$25</definedName>
    <definedName name="Z_4DAB23B2_A9C3_4D3C_98AC_30299F9FEF73_.wvu.FilterData" localSheetId="1" hidden="1">'ΠΕΠ 2021-2027'!$A$6:$U$25</definedName>
    <definedName name="Z_4DC4B7E6_575D_474A_B475_381A22C7847C_.wvu.FilterData" localSheetId="1" hidden="1">'ΠΕΠ 2021-2027'!$A$6:$U$25</definedName>
    <definedName name="Z_4DFC57BF_AC93_4F77_876A_C58AD3A9D8EA_.wvu.FilterData" localSheetId="1" hidden="1">'ΠΕΠ 2021-2027'!$A$6:$U$25</definedName>
    <definedName name="Z_4E09ACC4_F567_4DDF_BF26_56A9C0291425_.wvu.FilterData" localSheetId="1" hidden="1">'ΠΕΠ 2021-2027'!$A$6:$U$25</definedName>
    <definedName name="Z_4E532512_A586_4D11_B8F6_BC0EA5D6E123_.wvu.FilterData" localSheetId="1" hidden="1">'ΠΕΠ 2021-2027'!$A$6:$U$25</definedName>
    <definedName name="Z_4ECEFE60_0C2A_4E6D_A766_4920E3C68CAF_.wvu.FilterData" localSheetId="1" hidden="1">'ΠΕΠ 2021-2027'!$A$6:$U$25</definedName>
    <definedName name="Z_4ED69838_5FCE_4628_850A_87DCC1049736_.wvu.FilterData" localSheetId="1" hidden="1">'ΠΕΠ 2021-2027'!$A$6:$U$25</definedName>
    <definedName name="Z_4F1E5D9D_E203_463B_BE3A_808469FB713A_.wvu.FilterData" localSheetId="1" hidden="1">'ΠΕΠ 2021-2027'!$A$6:$U$194</definedName>
    <definedName name="Z_4F22522A_7268_4335_9F59_2A4DEC6229E0_.wvu.FilterData" localSheetId="1" hidden="1">'ΠΕΠ 2021-2027'!$A$6:$U$25</definedName>
    <definedName name="Z_4F2D676C_3C55_486E_A4B7_8DF356FB32CD_.wvu.FilterData" localSheetId="1" hidden="1">'ΠΕΠ 2021-2027'!$A$6:$U$25</definedName>
    <definedName name="Z_4F432F15_7606_466C_9011_F150D8A5CB14_.wvu.FilterData" localSheetId="1" hidden="1">'ΠΕΠ 2021-2027'!$A$6:$U$194</definedName>
    <definedName name="Z_4F5CCEF5_8A5B_41D6_B1EE_50915788185F_.wvu.FilterData" localSheetId="1" hidden="1">'ΠΕΠ 2021-2027'!$A$6:$U$25</definedName>
    <definedName name="Z_4F7A48B0_9102_4314_81E7_9980734014DD_.wvu.FilterData" localSheetId="1" hidden="1">'ΠΕΠ 2021-2027'!$A$6:$U$25</definedName>
    <definedName name="Z_4F7F472D_7622_4115_BC2A_96CBFA7D83BB_.wvu.FilterData" localSheetId="1" hidden="1">'ΠΕΠ 2021-2027'!$A$6:$U$25</definedName>
    <definedName name="Z_4F81D64E_583B_417E_95CC_F9931932DE5E_.wvu.FilterData" localSheetId="1" hidden="1">'ΠΕΠ 2021-2027'!$A$6:$U$25</definedName>
    <definedName name="Z_4FDCA873_B5CA_437F_A371_61A34DFC25B7_.wvu.FilterData" localSheetId="1" hidden="1">'ΠΕΠ 2021-2027'!$A$6:$U$194</definedName>
    <definedName name="Z_4FE4AC8C_C3BF_4E2F_A2BB_32BDE8C157B2_.wvu.FilterData" localSheetId="1" hidden="1">'ΠΕΠ 2021-2027'!$A$6:$U$25</definedName>
    <definedName name="Z_4FE9A3FB_C0DB_4CB1_AC00_99410DDB87F3_.wvu.FilterData" localSheetId="1" hidden="1">'ΠΕΠ 2021-2027'!$A$6:$U$25</definedName>
    <definedName name="Z_50290D72_5485_4720_A7F4_919D23A22DFA_.wvu.FilterData" localSheetId="1" hidden="1">'ΠΕΠ 2021-2027'!$A$6:$U$25</definedName>
    <definedName name="Z_504D5276_12EE_431F_886C_8E6474FC55E3_.wvu.FilterData" localSheetId="1" hidden="1">'ΠΕΠ 2021-2027'!$A$6:$U$25</definedName>
    <definedName name="Z_50616AC4_3CE8_40DF_B69D_3301E0A78000_.wvu.FilterData" localSheetId="1" hidden="1">'ΠΕΠ 2021-2027'!$A$6:$U$194</definedName>
    <definedName name="Z_508C51E8_03C4_4CF6_AF14_8018127DEB1E_.wvu.FilterData" localSheetId="1" hidden="1">'ΠΕΠ 2021-2027'!$A$6:$U$25</definedName>
    <definedName name="Z_50B521A9_3906_4058_A44A_BEF412FFBEEE_.wvu.FilterData" localSheetId="1" hidden="1">'ΠΕΠ 2021-2027'!$A$6:$U$25</definedName>
    <definedName name="Z_50C06A43_0508_4535_80BA_C81EC941094B_.wvu.FilterData" localSheetId="1" hidden="1">'ΠΕΠ 2021-2027'!$A$6:$U$25</definedName>
    <definedName name="Z_513C1834_EE18_4B87_B9B7_A124F10C1DE8_.wvu.FilterData" localSheetId="1" hidden="1">'ΠΕΠ 2021-2027'!$A$6:$U$25</definedName>
    <definedName name="Z_5174F850_AEF0_4ADC_A1C3_476E4578A26C_.wvu.FilterData" localSheetId="1" hidden="1">'ΠΕΠ 2021-2027'!$A$6:$U$25</definedName>
    <definedName name="Z_51B84FC5_A5D1_4AF5_A9CB_7F8EF84B9CBE_.wvu.FilterData" localSheetId="1" hidden="1">'ΠΕΠ 2021-2027'!$A$6:$U$194</definedName>
    <definedName name="Z_51EFCA4E_83DB_46D1_9AA3_1336B22BF361_.wvu.FilterData" localSheetId="1" hidden="1">'ΠΕΠ 2021-2027'!$A$6:$U$25</definedName>
    <definedName name="Z_524C35EA_64CD_4076_824A_38BEB2F86B1F_.wvu.FilterData" localSheetId="1" hidden="1">'ΠΕΠ 2021-2027'!$A$6:$U$25</definedName>
    <definedName name="Z_52851618_6A32_4D1A_9B5B_448830F32920_.wvu.FilterData" localSheetId="1" hidden="1">'ΠΕΠ 2021-2027'!$A$6:$U$25</definedName>
    <definedName name="Z_529AC402_6702_4957_A90A_48B47A8E53D1_.wvu.FilterData" localSheetId="1" hidden="1">'ΠΕΠ 2021-2027'!$A$6:$U$194</definedName>
    <definedName name="Z_52D2582B_2704_4641_8788_6B5EA71BDD3D_.wvu.FilterData" localSheetId="1" hidden="1">'ΠΕΠ 2021-2027'!$A$6:$U$25</definedName>
    <definedName name="Z_5303A1CA_1527_4097_983A_1AD979390FD8_.wvu.FilterData" localSheetId="1" hidden="1">'ΠΕΠ 2021-2027'!$A$6:$U$25</definedName>
    <definedName name="Z_5332464F_840A_48D3_A3D2_A83752B8829B_.wvu.FilterData" localSheetId="1" hidden="1">'ΠΕΠ 2021-2027'!$A$6:$U$25</definedName>
    <definedName name="Z_541D5674_4619_43A8_97A8_991E31384EC6_.wvu.FilterData" localSheetId="1" hidden="1">'ΠΕΠ 2021-2027'!$A$6:$U$25</definedName>
    <definedName name="Z_54294954_B7E4_487A_840B_53F203BB8973_.wvu.FilterData" localSheetId="1" hidden="1">'ΠΕΠ 2021-2027'!$A$6:$U$25</definedName>
    <definedName name="Z_54295F44_C444_45FB_B81B_9CC23544C94D_.wvu.FilterData" localSheetId="1" hidden="1">'ΠΕΠ 2021-2027'!$A$6:$U$25</definedName>
    <definedName name="Z_5453015F_DE81_43EC_988D_C80F6627B9FE_.wvu.FilterData" localSheetId="1" hidden="1">'ΠΕΠ 2021-2027'!$A$6:$U$25</definedName>
    <definedName name="Z_5458D7FC_CB45_436E_8873_9C701AFBB6C0_.wvu.FilterData" localSheetId="1" hidden="1">'ΠΕΠ 2021-2027'!$A$6:$U$25</definedName>
    <definedName name="Z_545DB9C5_70CD_44F1_9BC6_F3EEEF18285A_.wvu.FilterData" localSheetId="1" hidden="1">'ΠΕΠ 2021-2027'!$A$6:$U$194</definedName>
    <definedName name="Z_5472D851_88C3_4869_A17B_BFD7C2B8B327_.wvu.FilterData" localSheetId="1" hidden="1">'ΠΕΠ 2021-2027'!$A$6:$U$25</definedName>
    <definedName name="Z_54D6A503_C7F6_4033_A4A4_6D8856C49A61_.wvu.FilterData" localSheetId="1" hidden="1">'ΠΕΠ 2021-2027'!$A$6:$U$25</definedName>
    <definedName name="Z_54E4959F_1985_4232_8A38_06360BFFBEE9_.wvu.FilterData" localSheetId="1" hidden="1">'ΠΕΠ 2021-2027'!$A$6:$U$25</definedName>
    <definedName name="Z_54FADF1C_F345_4F8F_A5B4_D599B5894421_.wvu.FilterData" localSheetId="1" hidden="1">'ΠΕΠ 2021-2027'!$A$6:$U$25</definedName>
    <definedName name="Z_55008AD0_E768_495D_9F05_6B6A3A964C3E_.wvu.FilterData" localSheetId="1" hidden="1">'ΠΕΠ 2021-2027'!$A$6:$U$25</definedName>
    <definedName name="Z_5508ABEC_83B0_4F6D_889A_09032C7645DA_.wvu.FilterData" localSheetId="1" hidden="1">'ΠΕΠ 2021-2027'!$A$6:$U$194</definedName>
    <definedName name="Z_551DF9F7_618D_4737_92E4_77B478E4D615_.wvu.FilterData" localSheetId="1" hidden="1">'ΠΕΠ 2021-2027'!$A$6:$U$194</definedName>
    <definedName name="Z_553637C4_BF8F_4984_970C_BDB880968433_.wvu.FilterData" localSheetId="1" hidden="1">'ΠΕΠ 2021-2027'!$A$6:$U$194</definedName>
    <definedName name="Z_55AF7933_A87A_401A_925E_3F7C8DD1D757_.wvu.FilterData" localSheetId="1" hidden="1">'ΠΕΠ 2021-2027'!$A$6:$U$25</definedName>
    <definedName name="Z_55C9FC67_7203_48C8_90D9_65AA91E27DC8_.wvu.FilterData" localSheetId="1" hidden="1">'ΠΕΠ 2021-2027'!$A$6:$U$25</definedName>
    <definedName name="Z_55D15E95_4996_4ECE_B1E6_91FFB9378FE0_.wvu.FilterData" localSheetId="1" hidden="1">'ΠΕΠ 2021-2027'!$A$6:$U$25</definedName>
    <definedName name="Z_55D5C930_FA3E_4786_946B_C792ACA72A91_.wvu.FilterData" localSheetId="1" hidden="1">'ΠΕΠ 2021-2027'!$A$6:$U$194</definedName>
    <definedName name="Z_55DB4DC9_F923_41D7_9CB0_91D822EE5D6D_.wvu.FilterData" localSheetId="1" hidden="1">'ΠΕΠ 2021-2027'!$A$6:$U$194</definedName>
    <definedName name="Z_565FA1ED_B360_4F65_853C_E3E29BA2D21C_.wvu.FilterData" localSheetId="1" hidden="1">'ΠΕΠ 2021-2027'!$A$6:$U$25</definedName>
    <definedName name="Z_5662913F_111A_42BD_81D8_45D8657A73AF_.wvu.FilterData" localSheetId="1" hidden="1">'ΠΕΠ 2021-2027'!$A$6:$U$25</definedName>
    <definedName name="Z_5681211C_BC78_431F_AB22_BD5C137C9C86_.wvu.FilterData" localSheetId="1" hidden="1">'ΠΕΠ 2021-2027'!$A$6:$U$25</definedName>
    <definedName name="Z_56C2D7A7_DD0F_439D_8F51_6EAFAF03C37A_.wvu.FilterData" localSheetId="1" hidden="1">'ΠΕΠ 2021-2027'!$A$6:$U$25</definedName>
    <definedName name="Z_572F400C_2883_4B5D_B5DA_34A32672F603_.wvu.FilterData" localSheetId="1" hidden="1">'ΠΕΠ 2021-2027'!$A$6:$U$25</definedName>
    <definedName name="Z_577BDD1A_82FD_46D2_A9E9_A4F248CC64B0_.wvu.FilterData" localSheetId="1" hidden="1">'ΠΕΠ 2021-2027'!$A$6:$U$25</definedName>
    <definedName name="Z_57C0FF8A_4214_4FAD_9002_CF2F078552EC_.wvu.FilterData" localSheetId="1" hidden="1">'ΠΕΠ 2021-2027'!$A$6:$U$25</definedName>
    <definedName name="Z_57D381D6_1EE9_477D_9914_5FB5275922B8_.wvu.FilterData" localSheetId="1" hidden="1">'ΠΕΠ 2021-2027'!$A$6:$U$25</definedName>
    <definedName name="Z_57DFA0F0_BA0D_48BA_8EA5_7BA19555C2AF_.wvu.FilterData" localSheetId="1" hidden="1">'ΠΕΠ 2021-2027'!$A$6:$U$194</definedName>
    <definedName name="Z_57E4B626_6428_4AD1_839D_26952C2AECF6_.wvu.FilterData" localSheetId="1" hidden="1">'ΠΕΠ 2021-2027'!$A$6:$U$25</definedName>
    <definedName name="Z_5824F682_33E1_4D8C_9590_A1D28BCE90D4_.wvu.FilterData" localSheetId="1" hidden="1">'ΠΕΠ 2021-2027'!$A$6:$U$25</definedName>
    <definedName name="Z_582B4920_F911_4967_8B5C_F9203C6AB43D_.wvu.FilterData" localSheetId="1" hidden="1">'ΠΕΠ 2021-2027'!$A$6:$U$25</definedName>
    <definedName name="Z_58644C5F_518D_4E79_987B_590D3EB67E73_.wvu.FilterData" localSheetId="1" hidden="1">'ΠΕΠ 2021-2027'!$A$6:$U$25</definedName>
    <definedName name="Z_58BA5B14_C8EC_440E_A93A_CB61CDE08D7D_.wvu.FilterData" localSheetId="1" hidden="1">'ΠΕΠ 2021-2027'!$A$6:$U$25</definedName>
    <definedName name="Z_58D6CF4D_B180_4B2E_BCE0_15EA946E8E11_.wvu.FilterData" localSheetId="1" hidden="1">'ΠΕΠ 2021-2027'!$A$6:$U$25</definedName>
    <definedName name="Z_591CDDE0_9C85_48C1_A647_A9C4D5C51D52_.wvu.FilterData" localSheetId="1" hidden="1">'ΠΕΠ 2021-2027'!$A$6:$U$25</definedName>
    <definedName name="Z_5937FCF2_88B3_4A43_B0F3_6B75E28E87C7_.wvu.FilterData" localSheetId="1" hidden="1">'ΠΕΠ 2021-2027'!$A$6:$U$25</definedName>
    <definedName name="Z_5942E3DF_0547_4FB1_A0C9_D6F266DF849E_.wvu.FilterData" localSheetId="1" hidden="1">'ΠΕΠ 2021-2027'!$A$6:$U$25</definedName>
    <definedName name="Z_599B7D72_7E25_4F15_B2DD_BE2FF2AD8933_.wvu.FilterData" localSheetId="1" hidden="1">'ΠΕΠ 2021-2027'!$A$6:$U$25</definedName>
    <definedName name="Z_59E2FC08_1D79_4AE1_99AF_3E3DB1845D43_.wvu.FilterData" localSheetId="1" hidden="1">'ΠΕΠ 2021-2027'!$A$6:$U$25</definedName>
    <definedName name="Z_59F4A337_2BB8_4544_8B67_5395F7CE20CD_.wvu.FilterData" localSheetId="1" hidden="1">'ΠΕΠ 2021-2027'!$A$6:$U$194</definedName>
    <definedName name="Z_5A8F10BE_926D_44A7_AC60_F64504207B6D_.wvu.FilterData" localSheetId="1" hidden="1">'ΠΕΠ 2021-2027'!$A$6:$U$25</definedName>
    <definedName name="Z_5ADBC4EF_BF14_430F_BE47_398B3027F34A_.wvu.FilterData" localSheetId="1" hidden="1">'ΠΕΠ 2021-2027'!$A$6:$U$25</definedName>
    <definedName name="Z_5B3C3F81_2B36_48CB_8A12_17A3E4EA5E38_.wvu.FilterData" localSheetId="1" hidden="1">'ΠΕΠ 2021-2027'!$A$6:$U$194</definedName>
    <definedName name="Z_5B7D3082_3980_42FD_A28D_EAA035B352A9_.wvu.FilterData" localSheetId="1" hidden="1">'ΠΕΠ 2021-2027'!$A$6:$U$194</definedName>
    <definedName name="Z_5B9791B2_0099_4DBB_8982_44C75974C667_.wvu.FilterData" localSheetId="1" hidden="1">'ΠΕΠ 2021-2027'!$A$6:$U$194</definedName>
    <definedName name="Z_5BB41616_1524_4C07_9B9F_37DBD90F3BEE_.wvu.FilterData" localSheetId="1" hidden="1">'ΠΕΠ 2021-2027'!$A$6:$U$25</definedName>
    <definedName name="Z_5C1C7E78_A92C_4EF0_BA91_489A751F3C51_.wvu.FilterData" localSheetId="1" hidden="1">'ΠΕΠ 2021-2027'!$A$6:$U$25</definedName>
    <definedName name="Z_5C604E3A_BADE_4EB3_9A1A_CC6BECC1D668_.wvu.FilterData" localSheetId="1" hidden="1">'ΠΕΠ 2021-2027'!$A$6:$U$25</definedName>
    <definedName name="Z_5C7F24FA_40A3_4BCD_A982_1E9246A0BF03_.wvu.FilterData" localSheetId="1" hidden="1">'ΠΕΠ 2021-2027'!$A$6:$U$25</definedName>
    <definedName name="Z_5C98C7C3_F1F1_47CF_8224_0BEFB4345A4B_.wvu.FilterData" localSheetId="1" hidden="1">'ΠΕΠ 2021-2027'!$A$6:$U$25</definedName>
    <definedName name="Z_5CFEC20A_ECA8_4FF0_8994_85576A82E848_.wvu.FilterData" localSheetId="1" hidden="1">'ΠΕΠ 2021-2027'!$A$6:$U$25</definedName>
    <definedName name="Z_5D0BBE08_C6DE_4A80_8FDE_C058DD60F924_.wvu.FilterData" localSheetId="1" hidden="1">'ΠΕΠ 2021-2027'!$A$6:$U$25</definedName>
    <definedName name="Z_5D29EB03_F438_44C5_A9BD_D24CCBBEED7E_.wvu.FilterData" localSheetId="1" hidden="1">'ΠΕΠ 2021-2027'!$A$6:$U$194</definedName>
    <definedName name="Z_5D3292AD_DF19_4548_882A_277EBF6C265C_.wvu.FilterData" localSheetId="1" hidden="1">'ΠΕΠ 2021-2027'!$A$6:$U$25</definedName>
    <definedName name="Z_5D535507_AF82_4992_97BF_EE8D2AB2C36E_.wvu.FilterData" localSheetId="1" hidden="1">'ΠΕΠ 2021-2027'!$A$6:$U$25</definedName>
    <definedName name="Z_5D6220AE_7C21_428A_8F7E_2CB9F42406B9_.wvu.FilterData" localSheetId="1" hidden="1">'ΠΕΠ 2021-2027'!$A$6:$U$25</definedName>
    <definedName name="Z_5D7F9006_B015_49A9_A745_B674A7A677FF_.wvu.FilterData" localSheetId="1" hidden="1">'ΠΕΠ 2021-2027'!$A$6:$U$25</definedName>
    <definedName name="Z_5D85B4F6_0488_4A16_9C1F_B0DD41630A5F_.wvu.FilterData" localSheetId="1" hidden="1">'ΠΕΠ 2021-2027'!$A$6:$U$25</definedName>
    <definedName name="Z_5DA48CE7_9551_4716_AFE2_79A4979B780F_.wvu.FilterData" localSheetId="1" hidden="1">'ΠΕΠ 2021-2027'!$A$6:$U$25</definedName>
    <definedName name="Z_5DCECCDB_FCA4_44B1_A9AE_E91F0688C726_.wvu.FilterData" localSheetId="1" hidden="1">'ΠΕΠ 2021-2027'!$A$6:$U$25</definedName>
    <definedName name="Z_5DDF5A1D_38D5_4164_8CAF_11B692F27053_.wvu.FilterData" localSheetId="1" hidden="1">'ΠΕΠ 2021-2027'!$A$6:$U$25</definedName>
    <definedName name="Z_5E0A1F6D_DFC4_4778_A338_F4ECDBA6FBF5_.wvu.FilterData" localSheetId="1" hidden="1">'ΠΕΠ 2021-2027'!$A$6:$U$25</definedName>
    <definedName name="Z_5E24345A_097C_4448_ADC3_EC9495FDD14F_.wvu.FilterData" localSheetId="1" hidden="1">'ΠΕΠ 2021-2027'!$A$6:$U$25</definedName>
    <definedName name="Z_5E381971_B65D_42F7_9485_23C36866BB3C_.wvu.FilterData" localSheetId="1" hidden="1">'ΠΕΠ 2021-2027'!$A$6:$U$25</definedName>
    <definedName name="Z_5E6E0744_0940_49E5_9D89_4F73ED871A4D_.wvu.FilterData" localSheetId="1" hidden="1">'ΠΕΠ 2021-2027'!$A$6:$U$25</definedName>
    <definedName name="Z_5E8F9539_8542_46EC_936E_829085E55728_.wvu.FilterData" localSheetId="1" hidden="1">'ΠΕΠ 2021-2027'!$A$6:$U$25</definedName>
    <definedName name="Z_5EDFB744_26A9_4B48_806E_593FC5FA55DC_.wvu.FilterData" localSheetId="1" hidden="1">'ΠΕΠ 2021-2027'!$A$6:$U$25</definedName>
    <definedName name="Z_5EFFCA39_98F4_466E_9E6C_76A3AB25E58B_.wvu.FilterData" localSheetId="1" hidden="1">'ΠΕΠ 2021-2027'!$A$6:$U$25</definedName>
    <definedName name="Z_5F203D54_D07E_4764_A044_D5AF5082B918_.wvu.FilterData" localSheetId="1" hidden="1">'ΠΕΠ 2021-2027'!$A$6:$U$25</definedName>
    <definedName name="Z_5F8489CC_5CD6_4ACD_824A_869FE6BD172D_.wvu.FilterData" localSheetId="1" hidden="1">'ΠΕΠ 2021-2027'!$A$6:$U$25</definedName>
    <definedName name="Z_5FA03687_2B50_463B_9942_3EF442401D75_.wvu.FilterData" localSheetId="1" hidden="1">'ΠΕΠ 2021-2027'!$A$6:$U$25</definedName>
    <definedName name="Z_5FAF1250_7042_4CDF_8D97_08157EE81363_.wvu.FilterData" localSheetId="1" hidden="1">'ΠΕΠ 2021-2027'!$A$6:$U$25</definedName>
    <definedName name="Z_5FE00B4C_1001_4522_91AC_77204339119F_.wvu.FilterData" localSheetId="1" hidden="1">'ΠΕΠ 2021-2027'!$A$6:$U$194</definedName>
    <definedName name="Z_5FE0657B_29C2_480E_A4D2_8F94439A3E53_.wvu.FilterData" localSheetId="1" hidden="1">'ΠΕΠ 2021-2027'!$A$6:$U$25</definedName>
    <definedName name="Z_5FE240D0_9F99_4C2B_A865_51613825002F_.wvu.FilterData" localSheetId="1" hidden="1">'ΠΕΠ 2021-2027'!$A$6:$U$25</definedName>
    <definedName name="Z_5FFF4119_4B5C_4178_B1BF_DB171D63E921_.wvu.Cols" localSheetId="1" hidden="1">'ΠΕΠ 2021-2027'!$A:$F,'ΠΕΠ 2021-2027'!$L:$M,'ΠΕΠ 2021-2027'!$P:$R</definedName>
    <definedName name="Z_5FFF4119_4B5C_4178_B1BF_DB171D63E921_.wvu.FilterData" localSheetId="1" hidden="1">'ΠΕΠ 2021-2027'!$A$6:$U$194</definedName>
    <definedName name="Z_5FFF4119_4B5C_4178_B1BF_DB171D63E921_.wvu.PrintArea" localSheetId="1" hidden="1">'ΠΕΠ 2021-2027'!$A$8:$U$194</definedName>
    <definedName name="Z_5FFF4119_4B5C_4178_B1BF_DB171D63E921_.wvu.PrintTitles" localSheetId="1" hidden="1">'ΠΕΠ 2021-2027'!$1:$6</definedName>
    <definedName name="Z_60017EEC_86D5_4D73_8066_F8090E6C0399_.wvu.FilterData" localSheetId="1" hidden="1">'ΠΕΠ 2021-2027'!$A$6:$U$25</definedName>
    <definedName name="Z_6002F892_540E_4A08_BC58_A2420BB13A53_.wvu.FilterData" localSheetId="1" hidden="1">'ΠΕΠ 2021-2027'!$A$6:$U$25</definedName>
    <definedName name="Z_604BDB23_3EAB_46F4_84AC_E6060F82AC82_.wvu.FilterData" localSheetId="1" hidden="1">'ΠΕΠ 2021-2027'!$A$6:$U$25</definedName>
    <definedName name="Z_604C47CC_98CB_4F32_A2BB_08BC25BD7B96_.wvu.FilterData" localSheetId="1" hidden="1">'ΠΕΠ 2021-2027'!$A$6:$U$25</definedName>
    <definedName name="Z_606A2E6D_7608_40B2_9987_A628925C35BC_.wvu.FilterData" localSheetId="1" hidden="1">'ΠΕΠ 2021-2027'!$A$6:$U$25</definedName>
    <definedName name="Z_608EAE37_8513_4846_94F5_D7B37DDCCF53_.wvu.FilterData" localSheetId="1" hidden="1">'ΠΕΠ 2021-2027'!$A$6:$U$25</definedName>
    <definedName name="Z_60AE3ED3_A789_4297_9DBF_678CED3684D7_.wvu.FilterData" localSheetId="1" hidden="1">'ΠΕΠ 2021-2027'!$A$6:$U$25</definedName>
    <definedName name="Z_60B234A8_18E7_4125_9A47_46E80681FB28_.wvu.FilterData" localSheetId="1" hidden="1">'ΠΕΠ 2021-2027'!$A$6:$U$25</definedName>
    <definedName name="Z_60C47949_63B3_418C_8955_76A9CF2F92B9_.wvu.FilterData" localSheetId="1" hidden="1">'ΠΕΠ 2021-2027'!$A$6:$U$25</definedName>
    <definedName name="Z_611A100D_8ADC_40C7_9ECA_A66172341BEC_.wvu.FilterData" localSheetId="1" hidden="1">'ΠΕΠ 2021-2027'!$A$6:$U$25</definedName>
    <definedName name="Z_61403C8A_25EF_4FC0_8E4A_8266508D66EB_.wvu.FilterData" localSheetId="1" hidden="1">'ΠΕΠ 2021-2027'!$A$6:$U$25</definedName>
    <definedName name="Z_615A0315_3E31_48A4_8F5B_FC8D519FA72F_.wvu.FilterData" localSheetId="1" hidden="1">'ΠΕΠ 2021-2027'!$A$6:$U$25</definedName>
    <definedName name="Z_618AF472_F687_4F30_9E52_3743CA30EB66_.wvu.FilterData" localSheetId="1" hidden="1">'ΠΕΠ 2021-2027'!$A$6:$U$25</definedName>
    <definedName name="Z_61ABB04A_8A88_468F_9570_49FD1A99FB2A_.wvu.FilterData" localSheetId="1" hidden="1">'ΠΕΠ 2021-2027'!$A$6:$U$25</definedName>
    <definedName name="Z_61C1BF7F_BBBC_472E_B0E6_E668EF167E1D_.wvu.FilterData" localSheetId="1" hidden="1">'ΠΕΠ 2021-2027'!$A$6:$U$25</definedName>
    <definedName name="Z_61DE3CBE_9C32_41E3_9094_C8BED906894B_.wvu.FilterData" localSheetId="1" hidden="1">'ΠΕΠ 2021-2027'!$A$6:$U$25</definedName>
    <definedName name="Z_61E17AFF_F00F_4872_A653_3AC0DBF9CC5D_.wvu.FilterData" localSheetId="1" hidden="1">'ΠΕΠ 2021-2027'!$A$6:$U$25</definedName>
    <definedName name="Z_620E113B_B42E_4C42_9843_62D58151514F_.wvu.FilterData" localSheetId="1" hidden="1">'ΠΕΠ 2021-2027'!$A$6:$U$25</definedName>
    <definedName name="Z_621909AB_D648_43A2_B2DD_FF6110063047_.wvu.FilterData" localSheetId="1" hidden="1">'ΠΕΠ 2021-2027'!$A$6:$U$194</definedName>
    <definedName name="Z_62390177_F68D_4285_9443_24E50341124B_.wvu.FilterData" localSheetId="1" hidden="1">'ΠΕΠ 2021-2027'!$A$6:$U$25</definedName>
    <definedName name="Z_62473E5F_BA4E_4A02_84C5_5AB5136A9F12_.wvu.FilterData" localSheetId="1" hidden="1">'ΠΕΠ 2021-2027'!$A$6:$U$25</definedName>
    <definedName name="Z_62914CB0_6561_441C_9676_CD215A4DF382_.wvu.FilterData" localSheetId="1" hidden="1">'ΠΕΠ 2021-2027'!$A$6:$U$25</definedName>
    <definedName name="Z_62A43C7E_932D_41D2_951E_C67C2755A1B4_.wvu.FilterData" localSheetId="1" hidden="1">'ΠΕΠ 2021-2027'!$A$6:$U$25</definedName>
    <definedName name="Z_62AF96D8_9E0C_4214_84BA_6B361151955E_.wvu.FilterData" localSheetId="1" hidden="1">'ΠΕΠ 2021-2027'!$A$6:$U$194</definedName>
    <definedName name="Z_62C17B70_9BA4_4CF8_B9CB_7DA3E1295559_.wvu.FilterData" localSheetId="1" hidden="1">'ΠΕΠ 2021-2027'!$A$6:$U$25</definedName>
    <definedName name="Z_63266DE6_BC91_4A9F_8C9E_683EA3F0D05D_.wvu.FilterData" localSheetId="1" hidden="1">'ΠΕΠ 2021-2027'!$A$6:$U$25</definedName>
    <definedName name="Z_633A3E0D_9389_44B6_99F6_A66906A41C33_.wvu.FilterData" localSheetId="1" hidden="1">'ΠΕΠ 2021-2027'!$A$6:$U$25</definedName>
    <definedName name="Z_6371EE59_1476_44F7_86B3_B4CB619F1B11_.wvu.FilterData" localSheetId="1" hidden="1">'ΠΕΠ 2021-2027'!$A$6:$U$25</definedName>
    <definedName name="Z_63781D17_0DE0_4490_9E9D_B9D9C521E3E4_.wvu.FilterData" localSheetId="1" hidden="1">'ΠΕΠ 2021-2027'!$A$6:$U$25</definedName>
    <definedName name="Z_63B3A134_E86B_4B21_A113_F1E2B0E2E56D_.wvu.FilterData" localSheetId="1" hidden="1">'ΠΕΠ 2021-2027'!$A$6:$U$25</definedName>
    <definedName name="Z_63B6F0FB_8F1E_477E_A006_198E12856CB0_.wvu.FilterData" localSheetId="1" hidden="1">'ΠΕΠ 2021-2027'!$A$6:$U$25</definedName>
    <definedName name="Z_6420B0BE_F9D6_41A3_9AA3_707956C77A43_.wvu.FilterData" localSheetId="1" hidden="1">'ΠΕΠ 2021-2027'!$A$6:$U$25</definedName>
    <definedName name="Z_64266173_0E4D_4177_B816_186D77CE6B55_.wvu.FilterData" localSheetId="1" hidden="1">'ΠΕΠ 2021-2027'!$A$6:$U$25</definedName>
    <definedName name="Z_642A921F_BFD6_41C2_8545_F7B0FDC6710C_.wvu.FilterData" localSheetId="1" hidden="1">'ΠΕΠ 2021-2027'!$A$6:$U$25</definedName>
    <definedName name="Z_643C5DEA_6B49_492C_9B4D_178961EC4F7A_.wvu.FilterData" localSheetId="1" hidden="1">'ΠΕΠ 2021-2027'!$A$6:$U$25</definedName>
    <definedName name="Z_6464C44F_762E_4378_AC52_C34993C26560_.wvu.FilterData" localSheetId="1" hidden="1">'ΠΕΠ 2021-2027'!$A$6:$U$25</definedName>
    <definedName name="Z_6465D2BB_99F7_41B5_9D19_2110B5CE89FE_.wvu.FilterData" localSheetId="1" hidden="1">'ΠΕΠ 2021-2027'!$A$6:$U$25</definedName>
    <definedName name="Z_6484BB41_8AB8_4CE5_8F4C_53DD3B042027_.wvu.FilterData" localSheetId="1" hidden="1">'ΠΕΠ 2021-2027'!$A$6:$U$25</definedName>
    <definedName name="Z_653A1392_AE14_4D84_9E1A_285E2958D37C_.wvu.FilterData" localSheetId="1" hidden="1">'ΠΕΠ 2021-2027'!$A$6:$U$25</definedName>
    <definedName name="Z_65ACE088_9996_44C1_8142_3C7304354AB0_.wvu.FilterData" localSheetId="1" hidden="1">'ΠΕΠ 2021-2027'!$A$6:$U$25</definedName>
    <definedName name="Z_65B68183_4448_46AD_85CC_A50B2A13A6E0_.wvu.FilterData" localSheetId="1" hidden="1">'ΠΕΠ 2021-2027'!$A$6:$U$25</definedName>
    <definedName name="Z_65B6BE36_5F85_4306_87DE_4107595E337E_.wvu.FilterData" localSheetId="1" hidden="1">'ΠΕΠ 2021-2027'!$A$6:$U$25</definedName>
    <definedName name="Z_65BC733A_ECCC_4CE2_9C2A_9044B3A5B264_.wvu.FilterData" localSheetId="1" hidden="1">'ΠΕΠ 2021-2027'!$A$6:$U$25</definedName>
    <definedName name="Z_65CD43D8_A1DF_4930_A21D_EF9144F20506_.wvu.FilterData" localSheetId="1" hidden="1">'ΠΕΠ 2021-2027'!$A$6:$U$194</definedName>
    <definedName name="Z_661B710D_064F_4693_B7F0_C3E8EA558091_.wvu.FilterData" localSheetId="1" hidden="1">'ΠΕΠ 2021-2027'!$A$6:$U$25</definedName>
    <definedName name="Z_66899D2A_2E6D_47A2_AAEC_10D76CBDB608_.wvu.FilterData" localSheetId="1" hidden="1">'ΠΕΠ 2021-2027'!$A$6:$U$25</definedName>
    <definedName name="Z_66B49420_41C1_47B5_9334_3939123B3063_.wvu.FilterData" localSheetId="1" hidden="1">'ΠΕΠ 2021-2027'!$A$6:$U$194</definedName>
    <definedName name="Z_67063BE7_85F8_4F13_A314_84FFB70849E2_.wvu.FilterData" localSheetId="1" hidden="1">'ΠΕΠ 2021-2027'!$A$6:$U$194</definedName>
    <definedName name="Z_672D97C8_DED7_43DD_B3A3_2D9DBB4ACAC5_.wvu.FilterData" localSheetId="1" hidden="1">'ΠΕΠ 2021-2027'!$A$6:$U$25</definedName>
    <definedName name="Z_6776AA35_525F_4DE9_A671_A9FD5D674163_.wvu.FilterData" localSheetId="1" hidden="1">'ΠΕΠ 2021-2027'!$A$6:$U$194</definedName>
    <definedName name="Z_679B8EC3_0E08_461D_9328_F2EEC8F5919C_.wvu.FilterData" localSheetId="1" hidden="1">'ΠΕΠ 2021-2027'!$A$6:$U$25</definedName>
    <definedName name="Z_67AB0CFC_468E_47CF_BF85_39E7A3E9F5CC_.wvu.FilterData" localSheetId="1" hidden="1">'ΠΕΠ 2021-2027'!$A$6:$U$25</definedName>
    <definedName name="Z_67DA4931_4D92_4E21_A0E9_B4384160DB29_.wvu.FilterData" localSheetId="1" hidden="1">'ΠΕΠ 2021-2027'!$A$6:$U$194</definedName>
    <definedName name="Z_67DA4931_4D92_4E21_A0E9_B4384160DB29_.wvu.PrintArea" localSheetId="1" hidden="1">'ΠΕΠ 2021-2027'!$A$8:$U$194</definedName>
    <definedName name="Z_67DA4931_4D92_4E21_A0E9_B4384160DB29_.wvu.PrintTitles" localSheetId="1" hidden="1">'ΠΕΠ 2021-2027'!$1:$6</definedName>
    <definedName name="Z_68889C7C_8853_46A4_9467_71C3F1096577_.wvu.FilterData" localSheetId="1" hidden="1">'ΠΕΠ 2021-2027'!$A$6:$U$194</definedName>
    <definedName name="Z_6892CF27_A29F_4477_B061_90D54C8B5A29_.wvu.FilterData" localSheetId="1" hidden="1">'ΠΕΠ 2021-2027'!$A$6:$U$25</definedName>
    <definedName name="Z_689AC66C_5D6D_4786_8850_17DDF98314A9_.wvu.FilterData" localSheetId="1" hidden="1">'ΠΕΠ 2021-2027'!$A$6:$U$25</definedName>
    <definedName name="Z_68B14456_3D98_4AC4_B3E8_B5B993CD4DC7_.wvu.FilterData" localSheetId="1" hidden="1">'ΠΕΠ 2021-2027'!$A$6:$U$25</definedName>
    <definedName name="Z_68D6ABDF_0441_4769_805B_A18B8141C6A0_.wvu.FilterData" localSheetId="1" hidden="1">'ΠΕΠ 2021-2027'!$A$6:$U$194</definedName>
    <definedName name="Z_6910212A_04D5_4183_BF14_BD24DDB8E440_.wvu.FilterData" localSheetId="1" hidden="1">'ΠΕΠ 2021-2027'!$A$6:$U$25</definedName>
    <definedName name="Z_693BA4C7_F64E_43A1_BAA5_BA299A9EFE32_.wvu.FilterData" localSheetId="1" hidden="1">'ΠΕΠ 2021-2027'!$A$6:$U$194</definedName>
    <definedName name="Z_694DEC18_0797_43EC_8A8D_55F8A7B78F9A_.wvu.FilterData" localSheetId="1" hidden="1">'ΠΕΠ 2021-2027'!$A$6:$U$25</definedName>
    <definedName name="Z_694EF99A_CEE2_485F_BE5C_75B99832B5CD_.wvu.FilterData" localSheetId="1" hidden="1">'ΠΕΠ 2021-2027'!$A$6:$U$194</definedName>
    <definedName name="Z_69635FD6_BE26_4E62_8E1A_063E14B8D9B4_.wvu.FilterData" localSheetId="1" hidden="1">'ΠΕΠ 2021-2027'!$A$6:$U$25</definedName>
    <definedName name="Z_69F6B15C_060C_4862_B77B_68367F8C6D09_.wvu.FilterData" localSheetId="1" hidden="1">'ΠΕΠ 2021-2027'!$A$6:$U$25</definedName>
    <definedName name="Z_6A1EBEB7_81F8_4B9D_814C_47C83E54FB12_.wvu.FilterData" localSheetId="1" hidden="1">'ΠΕΠ 2021-2027'!$A$6:$U$194</definedName>
    <definedName name="Z_6A1EBEB7_81F8_4B9D_814C_47C83E54FB12_.wvu.PrintArea" localSheetId="1" hidden="1">'ΠΕΠ 2021-2027'!$A$8:$U$194</definedName>
    <definedName name="Z_6A1EBEB7_81F8_4B9D_814C_47C83E54FB12_.wvu.PrintTitles" localSheetId="1" hidden="1">'ΠΕΠ 2021-2027'!$1:$6</definedName>
    <definedName name="Z_6A4A53B7_5643_4711_BF7D_FF42A1F06E0C_.wvu.FilterData" localSheetId="1" hidden="1">'ΠΕΠ 2021-2027'!$A$6:$U$25</definedName>
    <definedName name="Z_6A5C3C3A_8C56_4E1A_842D_65EA0858AB30_.wvu.FilterData" localSheetId="1" hidden="1">'ΠΕΠ 2021-2027'!$A$6:$U$25</definedName>
    <definedName name="Z_6A5F808B_E32F_4CAC_841F_10D816A3DBE1_.wvu.FilterData" localSheetId="1" hidden="1">'ΠΕΠ 2021-2027'!$A$6:$U$25</definedName>
    <definedName name="Z_6A91374A_4E07_4D6B_ABA1_FD046F5056B4_.wvu.FilterData" localSheetId="1" hidden="1">'ΠΕΠ 2021-2027'!$A$6:$U$25</definedName>
    <definedName name="Z_6AEADEF7_9FAE_4C7B_A274_934054467B10_.wvu.FilterData" localSheetId="1" hidden="1">'ΠΕΠ 2021-2027'!$A$6:$U$25</definedName>
    <definedName name="Z_6AED2430_73A8_4B38_AD36_E38CA3228F7A_.wvu.FilterData" localSheetId="1" hidden="1">'ΠΕΠ 2021-2027'!$A$6:$U$194</definedName>
    <definedName name="Z_6B0C692C_C60D_4FD2_BD81_C13465982BEC_.wvu.FilterData" localSheetId="1" hidden="1">'ΠΕΠ 2021-2027'!$A$6:$U$25</definedName>
    <definedName name="Z_6B0CA613_DA22_48FE_8725_451D47FFD088_.wvu.FilterData" localSheetId="1" hidden="1">'ΠΕΠ 2021-2027'!$A$6:$U$25</definedName>
    <definedName name="Z_6B5C74A2_5D01_45C6_A8B2_8059B200C54E_.wvu.FilterData" localSheetId="1" hidden="1">'ΠΕΠ 2021-2027'!$A$6:$U$25</definedName>
    <definedName name="Z_6B9B3226_1BF1_4F1E_AF3A_B06A8148C622_.wvu.FilterData" localSheetId="1" hidden="1">'ΠΕΠ 2021-2027'!$A$6:$U$25</definedName>
    <definedName name="Z_6BA946E0_4743_46FA_9F9B_3F17E754CBDC_.wvu.FilterData" localSheetId="1" hidden="1">'ΠΕΠ 2021-2027'!$A$6:$U$194</definedName>
    <definedName name="Z_6C29F551_4C53_414B_9E58_C341BAEDA5B8_.wvu.FilterData" localSheetId="1" hidden="1">'ΠΕΠ 2021-2027'!$A$6:$U$25</definedName>
    <definedName name="Z_6C453A6C_696A_472D_8B6D_0E789F743B00_.wvu.FilterData" localSheetId="1" hidden="1">'ΠΕΠ 2021-2027'!$A$6:$U$25</definedName>
    <definedName name="Z_6C75CC66_2798_4617_9F01_7C42499102D4_.wvu.FilterData" localSheetId="1" hidden="1">'ΠΕΠ 2021-2027'!$A$6:$U$25</definedName>
    <definedName name="Z_6C77E9FC_EBC6_49EC_96C3_804989E24517_.wvu.FilterData" localSheetId="1" hidden="1">'ΠΕΠ 2021-2027'!$A$6:$U$25</definedName>
    <definedName name="Z_6C86682C_8408_48AB_B6A5_8229BD749965_.wvu.FilterData" localSheetId="1" hidden="1">'ΠΕΠ 2021-2027'!$A$6:$U$194</definedName>
    <definedName name="Z_6C8B777A_AEE2_477B_B1F6_69F2085AABA3_.wvu.FilterData" localSheetId="1" hidden="1">'ΠΕΠ 2021-2027'!$A$6:$U$25</definedName>
    <definedName name="Z_6C92CDC3_4BD0_4B61_B090_174E756B5998_.wvu.FilterData" localSheetId="1" hidden="1">'ΠΕΠ 2021-2027'!$A$6:$U$25</definedName>
    <definedName name="Z_6CA0F01C_6C29_49DC_B8F2_B4BEACDE3898_.wvu.FilterData" localSheetId="1" hidden="1">'ΠΕΠ 2021-2027'!$A$6:$U$194</definedName>
    <definedName name="Z_6CAECE94_930D_458B_8272_8412CFB17BE0_.wvu.FilterData" localSheetId="1" hidden="1">'ΠΕΠ 2021-2027'!$A$6:$U$194</definedName>
    <definedName name="Z_6CFD61C7_7520_4B43_838B_27AF0B2D5BE3_.wvu.FilterData" localSheetId="1" hidden="1">'ΠΕΠ 2021-2027'!$A$6:$U$25</definedName>
    <definedName name="Z_6D10C31B_6B76_4BDE_8655_1BF7AC757636_.wvu.FilterData" localSheetId="1" hidden="1">'ΠΕΠ 2021-2027'!$A$6:$U$25</definedName>
    <definedName name="Z_6D27BDF4_5537_4D7B_AB1D_A9CA93D6FAF1_.wvu.FilterData" localSheetId="1" hidden="1">'ΠΕΠ 2021-2027'!$A$6:$U$25</definedName>
    <definedName name="Z_6D5C0427_9199_42F8_8ECA_824A8D4BDDB1_.wvu.FilterData" localSheetId="1" hidden="1">'ΠΕΠ 2021-2027'!$A$6:$U$25</definedName>
    <definedName name="Z_6D6ACD29_46AE_480D_92B6_13DF2C7E7A22_.wvu.FilterData" localSheetId="1" hidden="1">'ΠΕΠ 2021-2027'!$A$6:$U$25</definedName>
    <definedName name="Z_6D73D715_AE4E_491E_81A2_B327450C2B15_.wvu.FilterData" localSheetId="1" hidden="1">'ΠΕΠ 2021-2027'!$A$6:$U$25</definedName>
    <definedName name="Z_6D892DCF_61A9_4163_B3E7_D46AF2B05B11_.wvu.FilterData" localSheetId="1" hidden="1">'ΠΕΠ 2021-2027'!$A$6:$U$25</definedName>
    <definedName name="Z_6DC8492D_BB9F_4C50_A3A2_B54AD0B9BCB4_.wvu.FilterData" localSheetId="1" hidden="1">'ΠΕΠ 2021-2027'!$A$6:$U$25</definedName>
    <definedName name="Z_6E360865_1EAB_48F4_9B1B_7016B67A1EBB_.wvu.FilterData" localSheetId="1" hidden="1">'ΠΕΠ 2021-2027'!$A$6:$U$25</definedName>
    <definedName name="Z_6E84F5F4_F3AD_42A9_A123_B1B1CA54F1E3_.wvu.FilterData" localSheetId="1" hidden="1">'ΠΕΠ 2021-2027'!$A$6:$U$25</definedName>
    <definedName name="Z_6E84FF3B_2537_4B95_9B31_422FAC16E24F_.wvu.FilterData" localSheetId="1" hidden="1">'ΠΕΠ 2021-2027'!$A$6:$U$194</definedName>
    <definedName name="Z_6E9DD937_2516_45A0_9299_BC12A0772603_.wvu.FilterData" localSheetId="1" hidden="1">'ΠΕΠ 2021-2027'!$A$6:$U$25</definedName>
    <definedName name="Z_6EB10147_84F4_4113_9399_82B23B2E815D_.wvu.FilterData" localSheetId="1" hidden="1">'ΠΕΠ 2021-2027'!$A$6:$U$194</definedName>
    <definedName name="Z_6EEA59E5_FA7B_4E94_B77C_386EC6D2A97F_.wvu.FilterData" localSheetId="1" hidden="1">'ΠΕΠ 2021-2027'!$A$6:$U$25</definedName>
    <definedName name="Z_6F8518C5_F166_426B_A9C6_59F76EF3369D_.wvu.FilterData" localSheetId="1" hidden="1">'ΠΕΠ 2021-2027'!$A$6:$U$25</definedName>
    <definedName name="Z_6F8A825A_CB0A_4600_A6C3_668625070B2E_.wvu.FilterData" localSheetId="1" hidden="1">'ΠΕΠ 2021-2027'!$A$6:$U$25</definedName>
    <definedName name="Z_6F8C08A9_F1D9_4BE5_BFB2_CF188B766D8A_.wvu.FilterData" localSheetId="1" hidden="1">'ΠΕΠ 2021-2027'!$A$6:$U$25</definedName>
    <definedName name="Z_6FECA9F5_9C35_445B_88AB_C333106F0D05_.wvu.FilterData" localSheetId="1" hidden="1">'ΠΕΠ 2021-2027'!$A$6:$U$25</definedName>
    <definedName name="Z_70A07C2B_F97D_4F67_BD9A_9055A26EF300_.wvu.FilterData" localSheetId="1" hidden="1">'ΠΕΠ 2021-2027'!$A$6:$U$25</definedName>
    <definedName name="Z_70A9379C_3470_4C14_A067_2F23E762EAA3_.wvu.FilterData" localSheetId="1" hidden="1">'ΠΕΠ 2021-2027'!$A$6:$U$194</definedName>
    <definedName name="Z_70FD7A4C_0C9F_4BCD_9F50_4FF5AC6991F5_.wvu.FilterData" localSheetId="1" hidden="1">'ΠΕΠ 2021-2027'!$A$6:$U$25</definedName>
    <definedName name="Z_71086E8B_2EBF_4021_88A7_C39A652B23E9_.wvu.FilterData" localSheetId="1" hidden="1">'ΠΕΠ 2021-2027'!$A$6:$U$25</definedName>
    <definedName name="Z_71718188_3A09_467D_B36B_90B9F1DE3819_.wvu.FilterData" localSheetId="1" hidden="1">'ΠΕΠ 2021-2027'!$A$6:$U$25</definedName>
    <definedName name="Z_71728D4B_7010_453D_9EDA_D934CDD5B55A_.wvu.FilterData" localSheetId="1" hidden="1">'ΠΕΠ 2021-2027'!$A$6:$U$25</definedName>
    <definedName name="Z_717967ED_6917_4131_A7E2_BE9E6BB612BC_.wvu.FilterData" localSheetId="1" hidden="1">'ΠΕΠ 2021-2027'!$A$6:$U$194</definedName>
    <definedName name="Z_71AF3007_127F_4385_A40E_256993A31533_.wvu.FilterData" localSheetId="1" hidden="1">'ΠΕΠ 2021-2027'!$A$6:$U$194</definedName>
    <definedName name="Z_71BBA8F8_21BE_4913_98EF_67FEE78BF0FA_.wvu.FilterData" localSheetId="1" hidden="1">'ΠΕΠ 2021-2027'!$A$6:$U$25</definedName>
    <definedName name="Z_71E250A4_7D07_4A2F_9E5A_9AC4A85E9F39_.wvu.FilterData" localSheetId="1" hidden="1">'ΠΕΠ 2021-2027'!$A$6:$U$194</definedName>
    <definedName name="Z_72250BEE_DE0C_4B4A_A06C_1F33EBD50099_.wvu.FilterData" localSheetId="1" hidden="1">'ΠΕΠ 2021-2027'!$A$6:$U$25</definedName>
    <definedName name="Z_72343F61_1E9A_43A0_8BA2_0D50AA1128E8_.wvu.FilterData" localSheetId="1" hidden="1">'ΠΕΠ 2021-2027'!$A$6:$U$194</definedName>
    <definedName name="Z_728C81B2_2F8A_4D85_A394_C5AE4505C758_.wvu.FilterData" localSheetId="1" hidden="1">'ΠΕΠ 2021-2027'!$A$6:$U$194</definedName>
    <definedName name="Z_72D67BBF_4101_485C_8488_354311EC9FC7_.wvu.FilterData" localSheetId="1" hidden="1">'ΠΕΠ 2021-2027'!$A$6:$U$25</definedName>
    <definedName name="Z_72DA0A4D_7ECF_4C6F_AD35_290C734387B8_.wvu.FilterData" localSheetId="1" hidden="1">'ΠΕΠ 2021-2027'!$A$6:$U$25</definedName>
    <definedName name="Z_72E4C1ED_A850_4D13_B84E_577C3871EA0C_.wvu.FilterData" localSheetId="1" hidden="1">'ΠΕΠ 2021-2027'!$A$6:$U$194</definedName>
    <definedName name="Z_730399AE_E9C3_49D2_ACC3_47D92009B964_.wvu.FilterData" localSheetId="1" hidden="1">'ΠΕΠ 2021-2027'!$A$6:$U$25</definedName>
    <definedName name="Z_731D8404_41DD_4E7B_892E_0A7FFD1429C2_.wvu.FilterData" localSheetId="1" hidden="1">'ΠΕΠ 2021-2027'!$A$6:$U$25</definedName>
    <definedName name="Z_73761860_3F71_40F5_AE26_273D96C21F26_.wvu.FilterData" localSheetId="1" hidden="1">'ΠΕΠ 2021-2027'!$A$6:$U$25</definedName>
    <definedName name="Z_73D5EC5D_9F63_4D76_A640_0C526236769B_.wvu.FilterData" localSheetId="1" hidden="1">'ΠΕΠ 2021-2027'!$A$6:$U$25</definedName>
    <definedName name="Z_744CA286_E4E5_44EB_9A76_24083371BBD3_.wvu.FilterData" localSheetId="1" hidden="1">'ΠΕΠ 2021-2027'!$A$6:$U$194</definedName>
    <definedName name="Z_74804206_4657_455E_8636_68C89A114581_.wvu.FilterData" localSheetId="1" hidden="1">'ΠΕΠ 2021-2027'!$A$6:$U$194</definedName>
    <definedName name="Z_7495798F_84C6_4803_B0AF_F70F88A36736_.wvu.FilterData" localSheetId="1" hidden="1">'ΠΕΠ 2021-2027'!$A$6:$U$25</definedName>
    <definedName name="Z_749A6455_CF44_4EF7_920E_4343EBBF098C_.wvu.FilterData" localSheetId="1" hidden="1">'ΠΕΠ 2021-2027'!$A$6:$U$25</definedName>
    <definedName name="Z_74B83B39_61DC_4116_A202_E717E95E4D59_.wvu.FilterData" localSheetId="1" hidden="1">'ΠΕΠ 2021-2027'!$A$6:$U$194</definedName>
    <definedName name="Z_74ED5996_85A3_48F2_A1CF_7F41C2593FD8_.wvu.FilterData" localSheetId="1" hidden="1">'ΠΕΠ 2021-2027'!$A$6:$U$25</definedName>
    <definedName name="Z_7518EF9A_8E5B_4148_9AFB_65414F170747_.wvu.FilterData" localSheetId="1" hidden="1">'ΠΕΠ 2021-2027'!$A$6:$U$25</definedName>
    <definedName name="Z_7541D8DC_EABD_4B08_A4F7_068F0AFA6D64_.wvu.FilterData" localSheetId="1" hidden="1">'ΠΕΠ 2021-2027'!$A$6:$U$25</definedName>
    <definedName name="Z_756E65E4_3680_415C_AD2B_548447BE01AF_.wvu.FilterData" localSheetId="1" hidden="1">'ΠΕΠ 2021-2027'!$A$6:$U$25</definedName>
    <definedName name="Z_75929EA9_5A43_4D39_9D00_D0003A4652A9_.wvu.FilterData" localSheetId="1" hidden="1">'ΠΕΠ 2021-2027'!$A$6:$U$194</definedName>
    <definedName name="Z_75D82FA8_5CAD_4C34_A6A4_C8E29970D8D6_.wvu.FilterData" localSheetId="1" hidden="1">'ΠΕΠ 2021-2027'!$A$6:$U$25</definedName>
    <definedName name="Z_760588F2_6A4A_4593_807A_C55D541B9BF7_.wvu.FilterData" localSheetId="1" hidden="1">'ΠΕΠ 2021-2027'!$A$6:$U$25</definedName>
    <definedName name="Z_764D000F_A140_45FF_95E2_B68A06AFE6AF_.wvu.FilterData" localSheetId="1" hidden="1">'ΠΕΠ 2021-2027'!$A$6:$U$25</definedName>
    <definedName name="Z_76ADDDC1_6CC5_4BE6_958E_505B5BC23686_.wvu.FilterData" localSheetId="1" hidden="1">'ΠΕΠ 2021-2027'!$A$6:$U$194</definedName>
    <definedName name="Z_76BAF7D0_4C65_449C_83FD_C4E81D97DBF1_.wvu.FilterData" localSheetId="1" hidden="1">'ΠΕΠ 2021-2027'!$A$6:$U$25</definedName>
    <definedName name="Z_76F645B7_2FD6_44B7_A521_7899A06AEE10_.wvu.FilterData" localSheetId="1" hidden="1">'ΠΕΠ 2021-2027'!$A$6:$U$194</definedName>
    <definedName name="Z_7706D8F1_DE5B_40DC_9BF2_0521E7689319_.wvu.FilterData" localSheetId="1" hidden="1">'ΠΕΠ 2021-2027'!$A$6:$U$25</definedName>
    <definedName name="Z_770D528B_4564_412C_A600_C27277272E53_.wvu.FilterData" localSheetId="1" hidden="1">'ΠΕΠ 2021-2027'!$A$6:$U$25</definedName>
    <definedName name="Z_770E6018_57C1_48A2_9955_1DED96C919FB_.wvu.FilterData" localSheetId="1" hidden="1">'ΠΕΠ 2021-2027'!$A$6:$U$194</definedName>
    <definedName name="Z_774926FF_47DB_4995_B62A_A9BEEFA84F5D_.wvu.FilterData" localSheetId="1" hidden="1">'ΠΕΠ 2021-2027'!$A$6:$U$25</definedName>
    <definedName name="Z_774D16C1_BA26_4FFE_9751_4CAD60AA5738_.wvu.FilterData" localSheetId="1" hidden="1">'ΠΕΠ 2021-2027'!$A$6:$U$194</definedName>
    <definedName name="Z_774D16C1_BA26_4FFE_9751_4CAD60AA5738_.wvu.PrintArea" localSheetId="1" hidden="1">'ΠΕΠ 2021-2027'!$A$8:$U$194</definedName>
    <definedName name="Z_774D16C1_BA26_4FFE_9751_4CAD60AA5738_.wvu.PrintTitles" localSheetId="1" hidden="1">'ΠΕΠ 2021-2027'!$1:$6</definedName>
    <definedName name="Z_7781AC77_5F35_4F8A_AE2F_9FF886EB7E42_.wvu.FilterData" localSheetId="1" hidden="1">'ΠΕΠ 2021-2027'!$A$6:$U$194</definedName>
    <definedName name="Z_779374A5_B671_4AE8_A6ED_C89A7D1A3984_.wvu.FilterData" localSheetId="1" hidden="1">'ΠΕΠ 2021-2027'!$A$6:$U$25</definedName>
    <definedName name="Z_77B0F96C_2E72_44AD_8694_1F677B1CB746_.wvu.FilterData" localSheetId="1" hidden="1">'ΠΕΠ 2021-2027'!$A$6:$U$194</definedName>
    <definedName name="Z_78073E16_0195_4585_BB15_4EB1E50FC640_.wvu.FilterData" localSheetId="1" hidden="1">'ΠΕΠ 2021-2027'!$A$6:$U$25</definedName>
    <definedName name="Z_784284DB_61A8_45AA_964A_071F0C88F837_.wvu.FilterData" localSheetId="1" hidden="1">'ΠΕΠ 2021-2027'!$A$6:$U$25</definedName>
    <definedName name="Z_784E5FC5_41D0_49C6_853C_5DADC4D5491C_.wvu.FilterData" localSheetId="1" hidden="1">'ΠΕΠ 2021-2027'!$A$6:$U$194</definedName>
    <definedName name="Z_7851A10E_6185_48C6_8ECE_4AF97DBAFCD8_.wvu.FilterData" localSheetId="1" hidden="1">'ΠΕΠ 2021-2027'!$A$6:$U$194</definedName>
    <definedName name="Z_7851A10E_6185_48C6_8ECE_4AF97DBAFCD8_.wvu.PrintArea" localSheetId="1" hidden="1">'ΠΕΠ 2021-2027'!$A$8:$T$194</definedName>
    <definedName name="Z_7851A10E_6185_48C6_8ECE_4AF97DBAFCD8_.wvu.PrintTitles" localSheetId="1" hidden="1">'ΠΕΠ 2021-2027'!$1:$6</definedName>
    <definedName name="Z_786B002B_F6CE_4E64_B7B2_075DBF71E1A0_.wvu.FilterData" localSheetId="1" hidden="1">'ΠΕΠ 2021-2027'!$A$6:$U$25</definedName>
    <definedName name="Z_789B9566_8870_43EE_A9D1_39E9CE398EED_.wvu.FilterData" localSheetId="1" hidden="1">'ΠΕΠ 2021-2027'!$A$6:$U$194</definedName>
    <definedName name="Z_78A520C8_FCD3_49F1_9FE7_F475C12AEBA3_.wvu.FilterData" localSheetId="1" hidden="1">'ΠΕΠ 2021-2027'!$A$6:$U$25</definedName>
    <definedName name="Z_78D4B54B_1D3A_4D76_802B_21C6B3C1E6B8_.wvu.FilterData" localSheetId="1" hidden="1">'ΠΕΠ 2021-2027'!$A$6:$U$25</definedName>
    <definedName name="Z_78D78DC1_BC48_40F7_8CAF_1D1694A70B17_.wvu.FilterData" localSheetId="1" hidden="1">'ΠΕΠ 2021-2027'!$A$6:$U$25</definedName>
    <definedName name="Z_78DBB3B4_9F93_4657_B5F6_6EEBCB4EF50F_.wvu.FilterData" localSheetId="1" hidden="1">'ΠΕΠ 2021-2027'!$A$6:$U$25</definedName>
    <definedName name="Z_78E1056C_866A_47D7_A4E3_CD01D28E81C2_.wvu.FilterData" localSheetId="1" hidden="1">'ΠΕΠ 2021-2027'!$A$6:$U$194</definedName>
    <definedName name="Z_78EA1A72_4199_43B0_9479_9CC100B2E8ED_.wvu.FilterData" localSheetId="1" hidden="1">'ΠΕΠ 2021-2027'!$A$6:$U$25</definedName>
    <definedName name="Z_79088F0A_08B9_4527_AF15_2F1119AF50DF_.wvu.FilterData" localSheetId="1" hidden="1">'ΠΕΠ 2021-2027'!$A$6:$U$25</definedName>
    <definedName name="Z_79515C66_0298_4F5E_8B2C_B54C9BE93E25_.wvu.FilterData" localSheetId="1" hidden="1">'ΠΕΠ 2021-2027'!$A$6:$U$25</definedName>
    <definedName name="Z_79B5865F_0992_4B45_9DB8_F29D9C8493AC_.wvu.FilterData" localSheetId="1" hidden="1">'ΠΕΠ 2021-2027'!$A$6:$U$194</definedName>
    <definedName name="Z_79EBBB7C_CDE1_4AEB_B693_48DC8DF6F5D1_.wvu.FilterData" localSheetId="1" hidden="1">'ΠΕΠ 2021-2027'!$A$6:$U$25</definedName>
    <definedName name="Z_79F7119A_BBF7_4849_90E7_A0CE5CB678B2_.wvu.FilterData" localSheetId="1" hidden="1">'ΠΕΠ 2021-2027'!$A$6:$U$25</definedName>
    <definedName name="Z_79FFFC82_5FC6_4117_B232_7D317FECB666_.wvu.FilterData" localSheetId="1" hidden="1">'ΠΕΠ 2021-2027'!$A$6:$U$25</definedName>
    <definedName name="Z_7A224A2C_C124_44C1_AE78_74C8EEBA8009_.wvu.FilterData" localSheetId="1" hidden="1">'ΠΕΠ 2021-2027'!$A$6:$U$25</definedName>
    <definedName name="Z_7A39F848_0943_474B_A3FE_677E857719BA_.wvu.FilterData" localSheetId="1" hidden="1">'ΠΕΠ 2021-2027'!$A$6:$U$25</definedName>
    <definedName name="Z_7A60E147_7D79_430D_8B4E_0F17855E0730_.wvu.FilterData" localSheetId="1" hidden="1">'ΠΕΠ 2021-2027'!$A$6:$U$25</definedName>
    <definedName name="Z_7A709CEC_2F5A_45D1_A1AD_5F51FB98F220_.wvu.FilterData" localSheetId="1" hidden="1">'ΠΕΠ 2021-2027'!$A$6:$U$25</definedName>
    <definedName name="Z_7A73061B_EB03_4145_88EE_24EA461D7242_.wvu.FilterData" localSheetId="1" hidden="1">'ΠΕΠ 2021-2027'!$A$6:$U$25</definedName>
    <definedName name="Z_7A8ED592_B84F_4F58_A7F7_03BA762FB0CE_.wvu.FilterData" localSheetId="1" hidden="1">'ΠΕΠ 2021-2027'!$A$6:$U$25</definedName>
    <definedName name="Z_7AE89CBB_29B7_4983_B98C_BBD3DF684329_.wvu.FilterData" localSheetId="1" hidden="1">'ΠΕΠ 2021-2027'!$A$6:$U$25</definedName>
    <definedName name="Z_7AE89CBB_29B7_4983_B98C_BBD3DF684329_.wvu.PrintArea" localSheetId="1" hidden="1">'ΠΕΠ 2021-2027'!$A$8:$U$194</definedName>
    <definedName name="Z_7AE89CBB_29B7_4983_B98C_BBD3DF684329_.wvu.PrintTitles" localSheetId="1" hidden="1">'ΠΕΠ 2021-2027'!$1:$6</definedName>
    <definedName name="Z_7AF7F7E4_CD16_4327_94F5_F5895B1CE761_.wvu.FilterData" localSheetId="1" hidden="1">'ΠΕΠ 2021-2027'!$A$6:$U$194</definedName>
    <definedName name="Z_7B86B8C8_01F6_49B9_ACBB_3EC37E8B5B11_.wvu.FilterData" localSheetId="1" hidden="1">'ΠΕΠ 2021-2027'!$A$6:$U$194</definedName>
    <definedName name="Z_7BAB5BF8_980D_491B_ABCA_BA247BF15D8A_.wvu.FilterData" localSheetId="1" hidden="1">'ΠΕΠ 2021-2027'!$A$6:$U$25</definedName>
    <definedName name="Z_7BE08F7D_C830_421C_9791_5F1E2FA6503B_.wvu.FilterData" localSheetId="1" hidden="1">'ΠΕΠ 2021-2027'!$A$6:$U$194</definedName>
    <definedName name="Z_7BE94F5F_AD93_48CA_91E1_74718A0FB9FD_.wvu.FilterData" localSheetId="1" hidden="1">'ΠΕΠ 2021-2027'!$A$6:$U$25</definedName>
    <definedName name="Z_7C1C8103_ED80_4997_9990_4F2E3CB69852_.wvu.FilterData" localSheetId="1" hidden="1">'ΠΕΠ 2021-2027'!$A$6:$U$25</definedName>
    <definedName name="Z_7C2E70CD_7F79_48AC_9254_9C057B5AD6EF_.wvu.FilterData" localSheetId="1" hidden="1">'ΠΕΠ 2021-2027'!$A$6:$U$25</definedName>
    <definedName name="Z_7C36DEDA_D1CA_45A9_AB4A_F77845DE1C38_.wvu.FilterData" localSheetId="1" hidden="1">'ΠΕΠ 2021-2027'!$A$6:$U$25</definedName>
    <definedName name="Z_7CBAF84B_1A56_4B74_AC3A_8403C57EBBA7_.wvu.FilterData" localSheetId="1" hidden="1">'ΠΕΠ 2021-2027'!$A$6:$U$25</definedName>
    <definedName name="Z_7D3A6A0E_D960_4B1B_B34F_F657DABCEC7D_.wvu.FilterData" localSheetId="1" hidden="1">'ΠΕΠ 2021-2027'!$A$6:$U$25</definedName>
    <definedName name="Z_7D3AFC50_BFC9_4F18_8529_154EA7A79A63_.wvu.FilterData" localSheetId="1" hidden="1">'ΠΕΠ 2021-2027'!$A$6:$U$25</definedName>
    <definedName name="Z_7D3B2292_2AB8_480B_925C_84A0E19B4E14_.wvu.FilterData" localSheetId="1" hidden="1">'ΠΕΠ 2021-2027'!$A$6:$U$194</definedName>
    <definedName name="Z_7D9121F6_FCD3_49D5_A6BD_C43B7081D66C_.wvu.FilterData" localSheetId="1" hidden="1">'ΠΕΠ 2021-2027'!$A$6:$U$25</definedName>
    <definedName name="Z_7D91F2C1_F743_4EE1_A8E5_74AD6DA25D84_.wvu.FilterData" localSheetId="1" hidden="1">'ΠΕΠ 2021-2027'!$A$6:$U$25</definedName>
    <definedName name="Z_7D9FB671_1DAE_477E_AE7E_16328BB020DE_.wvu.FilterData" localSheetId="1" hidden="1">'ΠΕΠ 2021-2027'!$A$6:$U$25</definedName>
    <definedName name="Z_7DD5D0EF_4CA1_4A51_9DB9_B4406526AE8A_.wvu.FilterData" localSheetId="1" hidden="1">'ΠΕΠ 2021-2027'!$A$6:$U$25</definedName>
    <definedName name="Z_7E046964_156F_44E7_A8EF_4A2F110B4D4F_.wvu.FilterData" localSheetId="1" hidden="1">'ΠΕΠ 2021-2027'!$A$6:$U$25</definedName>
    <definedName name="Z_7E150DE1_B6FE_4EDB_B48B_0176708CD7D5_.wvu.FilterData" localSheetId="1" hidden="1">'ΠΕΠ 2021-2027'!$A$6:$U$25</definedName>
    <definedName name="Z_7EB86A55_8663_460D_8228_26E0E53DD7E6_.wvu.FilterData" localSheetId="1" hidden="1">'ΠΕΠ 2021-2027'!$A$6:$U$25</definedName>
    <definedName name="Z_7ED7CB6E_C6DB_4E8A_B566_7AAE9477EE21_.wvu.FilterData" localSheetId="1" hidden="1">'ΠΕΠ 2021-2027'!$A$6:$U$25</definedName>
    <definedName name="Z_7EDD6429_3F5D_4499_B545_23C77A9DD1C1_.wvu.FilterData" localSheetId="1" hidden="1">'ΠΕΠ 2021-2027'!$A$6:$U$194</definedName>
    <definedName name="Z_7FB73F6F_7622_443D_9181_7094274F4C81_.wvu.FilterData" localSheetId="1" hidden="1">'ΠΕΠ 2021-2027'!$A$6:$U$194</definedName>
    <definedName name="Z_7FE7566D_C824_4B92_85FE_93ABF469E9D0_.wvu.FilterData" localSheetId="1" hidden="1">'ΠΕΠ 2021-2027'!$A$6:$U$194</definedName>
    <definedName name="Z_7FFBA3A9_D9FE_4A55_903D_32CFC9DCC73C_.wvu.FilterData" localSheetId="1" hidden="1">'ΠΕΠ 2021-2027'!$A$6:$U$25</definedName>
    <definedName name="Z_7FFD351C_60AA_4D3E_B6B0_BF7AFA67B8FB_.wvu.FilterData" localSheetId="1" hidden="1">'ΠΕΠ 2021-2027'!$A$6:$U$25</definedName>
    <definedName name="Z_803B2CD8_66FC_4E2F_9D97_258D2B4681DA_.wvu.FilterData" localSheetId="1" hidden="1">'ΠΕΠ 2021-2027'!$A$6:$U$25</definedName>
    <definedName name="Z_805DD753_1FCF_43AE_921A_87B1665D031A_.wvu.FilterData" localSheetId="1" hidden="1">'ΠΕΠ 2021-2027'!$A$6:$U$25</definedName>
    <definedName name="Z_80A7B635_24BC_4B6F_95F9_4DAFFBA04752_.wvu.FilterData" localSheetId="1" hidden="1">'ΠΕΠ 2021-2027'!$A$6:$U$25</definedName>
    <definedName name="Z_80A7B635_24BC_4B6F_95F9_4DAFFBA04752_.wvu.PrintTitles" localSheetId="1" hidden="1">'ΠΕΠ 2021-2027'!$1:$6</definedName>
    <definedName name="Z_80B835D7_EDBE_4E3A_AFA3_118CD897F667_.wvu.FilterData" localSheetId="1" hidden="1">'ΠΕΠ 2021-2027'!$A$6:$U$25</definedName>
    <definedName name="Z_80E1D425_9C4B_48EF_A92B_E5C5E4FB9629_.wvu.FilterData" localSheetId="1" hidden="1">'ΠΕΠ 2021-2027'!$A$6:$U$25</definedName>
    <definedName name="Z_812F1FF4_A686_4AEC_9BE0_BBE344D8D3DD_.wvu.FilterData" localSheetId="1" hidden="1">'ΠΕΠ 2021-2027'!$A$6:$U$194</definedName>
    <definedName name="Z_8140431A_B751_4E5A_90A8_28BFE66C9A8F_.wvu.FilterData" localSheetId="1" hidden="1">'ΠΕΠ 2021-2027'!$A$6:$U$25</definedName>
    <definedName name="Z_819AE216_7F2E_4388_9479_96C0AD922B78_.wvu.FilterData" localSheetId="1" hidden="1">'ΠΕΠ 2021-2027'!$A$6:$U$25</definedName>
    <definedName name="Z_81B355DC_125E_4C41_8AC0_D4C662AA83E0_.wvu.FilterData" localSheetId="1" hidden="1">'ΠΕΠ 2021-2027'!$A$6:$U$25</definedName>
    <definedName name="Z_81C6B404_7D9A_4135_BA54_8BAF46D7E828_.wvu.FilterData" localSheetId="1" hidden="1">'ΠΕΠ 2021-2027'!$A$6:$U$25</definedName>
    <definedName name="Z_81CD0B15_734D_4540_8A5D_C1C0D8008ACE_.wvu.FilterData" localSheetId="1" hidden="1">'ΠΕΠ 2021-2027'!$A$6:$U$25</definedName>
    <definedName name="Z_81CE56F2_C1CA_49AC_8832_143B772CC330_.wvu.FilterData" localSheetId="1" hidden="1">'ΠΕΠ 2021-2027'!$A$6:$U$25</definedName>
    <definedName name="Z_8230CF65_8C90_4B4C_82E9_432558E71EF6_.wvu.FilterData" localSheetId="1" hidden="1">'ΠΕΠ 2021-2027'!$A$6:$U$25</definedName>
    <definedName name="Z_8284ED5B_8EAB_48FB_A6A3_2FAE4CF03A98_.wvu.FilterData" localSheetId="1" hidden="1">'ΠΕΠ 2021-2027'!$A$6:$U$25</definedName>
    <definedName name="Z_82B648F0_261B_40E4_99A3_1FDDC7F044DE_.wvu.FilterData" localSheetId="1" hidden="1">'ΠΕΠ 2021-2027'!$A$6:$U$25</definedName>
    <definedName name="Z_82ECF9DF_BFF3_451E_98BE_C2C8A7F3FA4E_.wvu.FilterData" localSheetId="1" hidden="1">'ΠΕΠ 2021-2027'!$A$6:$U$25</definedName>
    <definedName name="Z_8309E82D_1FF3_498C_8981_21DD04583763_.wvu.FilterData" localSheetId="1" hidden="1">'ΠΕΠ 2021-2027'!$A$6:$U$194</definedName>
    <definedName name="Z_83192F2F_FB87_455E_9F72_F9D2F0D0020A_.wvu.FilterData" localSheetId="1" hidden="1">'ΠΕΠ 2021-2027'!$A$6:$U$25</definedName>
    <definedName name="Z_83791A92_39D1_49E1_A650_4E9FF7E59E04_.wvu.FilterData" localSheetId="1" hidden="1">'ΠΕΠ 2021-2027'!$A$6:$U$25</definedName>
    <definedName name="Z_839C37F2_3979_45AC_90F7_9BE6D2E24697_.wvu.FilterData" localSheetId="1" hidden="1">'ΠΕΠ 2021-2027'!$A$6:$U$25</definedName>
    <definedName name="Z_83B187D0_F809_4016_A6E5_1E7DCE1B924A_.wvu.FilterData" localSheetId="1" hidden="1">'ΠΕΠ 2021-2027'!$A$6:$U$25</definedName>
    <definedName name="Z_83ED34C0_CD0B_46A6_9679_D3CAB82B30D4_.wvu.FilterData" localSheetId="1" hidden="1">'ΠΕΠ 2021-2027'!$A$6:$U$25</definedName>
    <definedName name="Z_8434F2C8_1A18_4B78_A4AC_399FE37C1F6F_.wvu.FilterData" localSheetId="1" hidden="1">'ΠΕΠ 2021-2027'!$A$6:$U$25</definedName>
    <definedName name="Z_8449E9F1_EFBE_4385_A10D_8A2A8D11821C_.wvu.FilterData" localSheetId="1" hidden="1">'ΠΕΠ 2021-2027'!$A$6:$U$194</definedName>
    <definedName name="Z_845214B8_ADF0_40B3_A0AA_14F9E7F40511_.wvu.FilterData" localSheetId="1" hidden="1">'ΠΕΠ 2021-2027'!$A$6:$U$25</definedName>
    <definedName name="Z_8455B90D_04B9_4C12_B75D_21065CE06B07_.wvu.FilterData" localSheetId="1" hidden="1">'ΠΕΠ 2021-2027'!$A$6:$U$25</definedName>
    <definedName name="Z_848C2ECE_B693_4E86_AA86_1C77765C5681_.wvu.FilterData" localSheetId="1" hidden="1">'ΠΕΠ 2021-2027'!$A$6:$U$25</definedName>
    <definedName name="Z_84924417_9DBA_47D0_9DE1_693CEDD44E3E_.wvu.FilterData" localSheetId="1" hidden="1">'ΠΕΠ 2021-2027'!$A$6:$U$25</definedName>
    <definedName name="Z_84DA0679_528A_467E_91CA_080549DB99A6_.wvu.FilterData" localSheetId="1" hidden="1">'ΠΕΠ 2021-2027'!$A$6:$U$25</definedName>
    <definedName name="Z_85125AFB_F11B_40E2_B2BE_F54E182F1913_.wvu.FilterData" localSheetId="1" hidden="1">'ΠΕΠ 2021-2027'!$A$6:$U$25</definedName>
    <definedName name="Z_85B9517C_E062_4FCA_AAC8_06D9C09A6007_.wvu.FilterData" localSheetId="1" hidden="1">'ΠΕΠ 2021-2027'!$A$6:$U$25</definedName>
    <definedName name="Z_862FDB10_D918_4D40_A029_66FE18ABF97D_.wvu.FilterData" localSheetId="1" hidden="1">'ΠΕΠ 2021-2027'!$A$6:$U$25</definedName>
    <definedName name="Z_8632E5E4_7ECF_4A73_9741_CBCF1CE66D6B_.wvu.FilterData" localSheetId="1" hidden="1">'ΠΕΠ 2021-2027'!$A$6:$U$25</definedName>
    <definedName name="Z_864298CA_8332_4E49_8F0C_0FA91E9B5ABF_.wvu.FilterData" localSheetId="1" hidden="1">'ΠΕΠ 2021-2027'!$A$6:$U$25</definedName>
    <definedName name="Z_86DC803D_AD00_4377_B188_374910CE8B11_.wvu.FilterData" localSheetId="1" hidden="1">'ΠΕΠ 2021-2027'!$A$6:$U$25</definedName>
    <definedName name="Z_86EF96BE_95D5_43DD_8397_CA36F2231B5C_.wvu.FilterData" localSheetId="1" hidden="1">'ΠΕΠ 2021-2027'!$A$6:$U$194</definedName>
    <definedName name="Z_86EF96BE_95D5_43DD_8397_CA36F2231B5C_.wvu.PrintArea" localSheetId="1" hidden="1">'ΠΕΠ 2021-2027'!$A$8:$U$194</definedName>
    <definedName name="Z_86EF96BE_95D5_43DD_8397_CA36F2231B5C_.wvu.PrintTitles" localSheetId="1" hidden="1">'ΠΕΠ 2021-2027'!$1:$6</definedName>
    <definedName name="Z_86FB8773_76D1_4874_B1CE_3F7130F7F84D_.wvu.FilterData" localSheetId="1" hidden="1">'ΠΕΠ 2021-2027'!$A$6:$U$25</definedName>
    <definedName name="Z_8759BFB5_504C_4B4D_BBF5_3A27F080EF79_.wvu.FilterData" localSheetId="1" hidden="1">'ΠΕΠ 2021-2027'!$A$6:$U$194</definedName>
    <definedName name="Z_878A1591_812C_4B5D_8296_B5CBBC424562_.wvu.FilterData" localSheetId="1" hidden="1">'ΠΕΠ 2021-2027'!$A$6:$U$25</definedName>
    <definedName name="Z_87AA6898_8E58_460B_99B8_12DF7F50A4BF_.wvu.FilterData" localSheetId="1" hidden="1">'ΠΕΠ 2021-2027'!$A$6:$U$25</definedName>
    <definedName name="Z_87DE03D5_72FC_4005_B89E_622D46C9F7E1_.wvu.FilterData" localSheetId="1" hidden="1">'ΠΕΠ 2021-2027'!$A$6:$U$25</definedName>
    <definedName name="Z_88012604_9EC5_4913_A751_94F4BD66875A_.wvu.FilterData" localSheetId="1" hidden="1">'ΠΕΠ 2021-2027'!$A$6:$U$25</definedName>
    <definedName name="Z_8808BBCD_E8E9_4A47_BEC4_C1A3A20F49D8_.wvu.FilterData" localSheetId="1" hidden="1">'ΠΕΠ 2021-2027'!$A$6:$U$25</definedName>
    <definedName name="Z_880DB824_E475_45E6_A891_9BF4D8F9A1BC_.wvu.FilterData" localSheetId="1" hidden="1">'ΠΕΠ 2021-2027'!$A$6:$U$25</definedName>
    <definedName name="Z_888110CB_6E65_45E9_B2D7_F67BEA9F55C0_.wvu.FilterData" localSheetId="1" hidden="1">'ΠΕΠ 2021-2027'!$A$6:$U$25</definedName>
    <definedName name="Z_8888BB00_6592_487C_A641_74F1686BE37E_.wvu.FilterData" localSheetId="1" hidden="1">'ΠΕΠ 2021-2027'!$A$6:$U$25</definedName>
    <definedName name="Z_888C2B36_B91B_4D43_8CDE_AFFAC3973098_.wvu.FilterData" localSheetId="1" hidden="1">'ΠΕΠ 2021-2027'!$A$6:$U$25</definedName>
    <definedName name="Z_88FD3374_A751_4935_B9D4_8D573DA80AFD_.wvu.FilterData" localSheetId="1" hidden="1">'ΠΕΠ 2021-2027'!$A$6:$U$25</definedName>
    <definedName name="Z_891FF5D0_EEDD_4CCD_846B_D6C180AE6481_.wvu.FilterData" localSheetId="1" hidden="1">'ΠΕΠ 2021-2027'!$A$6:$U$194</definedName>
    <definedName name="Z_89467B2C_5B6B_49E6_8AA3_9FFA3FE0D93A_.wvu.FilterData" localSheetId="1" hidden="1">'ΠΕΠ 2021-2027'!$A$6:$U$25</definedName>
    <definedName name="Z_8965613B_777A_4BF5_B403_19D78BD12A0F_.wvu.FilterData" localSheetId="1" hidden="1">'ΠΕΠ 2021-2027'!$A$6:$U$25</definedName>
    <definedName name="Z_89973CA2_E92B_45B8_8B8C_F9C67F393C70_.wvu.FilterData" localSheetId="1" hidden="1">'ΠΕΠ 2021-2027'!$A$6:$U$194</definedName>
    <definedName name="Z_8A1A6948_7FA1_43F9_8745_BFDAF9A28BBC_.wvu.FilterData" localSheetId="1" hidden="1">'ΠΕΠ 2021-2027'!$A$6:$U$194</definedName>
    <definedName name="Z_8A237CA9_8334_47A5_8F88_2623D4A91ADF_.wvu.FilterData" localSheetId="1" hidden="1">'ΠΕΠ 2021-2027'!$A$6:$U$194</definedName>
    <definedName name="Z_8A2D9BDF_1BDE_45E4_AD5C_71A11BDB25CB_.wvu.FilterData" localSheetId="1" hidden="1">'ΠΕΠ 2021-2027'!$A$6:$U$25</definedName>
    <definedName name="Z_8A69D556_CC7F_4FE7_BD41_E42B2B432EA9_.wvu.FilterData" localSheetId="1" hidden="1">'ΠΕΠ 2021-2027'!$A$6:$U$25</definedName>
    <definedName name="Z_8A97F97D_B88B_434F_AEC1_A54FE5A03619_.wvu.FilterData" localSheetId="1" hidden="1">'ΠΕΠ 2021-2027'!$A$6:$U$25</definedName>
    <definedName name="Z_8ABC5AB8_E67C_4C51_A23F_4AE2DC2F5846_.wvu.FilterData" localSheetId="1" hidden="1">'ΠΕΠ 2021-2027'!$A$6:$U$25</definedName>
    <definedName name="Z_8ADFA7FA_17D8_4BBB_A720_5E18685D890B_.wvu.FilterData" localSheetId="1" hidden="1">'ΠΕΠ 2021-2027'!$A$6:$U$25</definedName>
    <definedName name="Z_8AE3A264_BDF2_43E2_BEEA_01B26EACBC7E_.wvu.FilterData" localSheetId="1" hidden="1">'ΠΕΠ 2021-2027'!$A$6:$U$25</definedName>
    <definedName name="Z_8AE80666_1BA8_4009_94B8_59656B252A02_.wvu.FilterData" localSheetId="1" hidden="1">'ΠΕΠ 2021-2027'!$A$6:$U$194</definedName>
    <definedName name="Z_8AF98904_C53E_47F2_9A72_29F744C178D0_.wvu.FilterData" localSheetId="1" hidden="1">'ΠΕΠ 2021-2027'!$A$6:$U$25</definedName>
    <definedName name="Z_8B395F86_A95A_404B_902F_7C54331C3EDA_.wvu.FilterData" localSheetId="1" hidden="1">'ΠΕΠ 2021-2027'!$A$6:$U$25</definedName>
    <definedName name="Z_8B685A25_FB09_46A1_89DE_856820EB193F_.wvu.FilterData" localSheetId="1" hidden="1">'ΠΕΠ 2021-2027'!$A$6:$U$25</definedName>
    <definedName name="Z_8B685A25_FB09_46A1_89DE_856820EB193F_.wvu.PrintArea" localSheetId="1" hidden="1">'ΠΕΠ 2021-2027'!$A$8:$U$194</definedName>
    <definedName name="Z_8B685A25_FB09_46A1_89DE_856820EB193F_.wvu.PrintTitles" localSheetId="1" hidden="1">'ΠΕΠ 2021-2027'!$1:$6</definedName>
    <definedName name="Z_8B7B9A40_BB58_4E4D_BD19_156D1F24064A_.wvu.FilterData" localSheetId="1" hidden="1">'ΠΕΠ 2021-2027'!$A$6:$U$25</definedName>
    <definedName name="Z_8B865D49_B3F2_42B9_B315_CC220081EAFC_.wvu.FilterData" localSheetId="1" hidden="1">'ΠΕΠ 2021-2027'!$A$6:$U$25</definedName>
    <definedName name="Z_8B9B6559_7A3A_4240_9BC3_D01D9E499C73_.wvu.FilterData" localSheetId="1" hidden="1">'ΠΕΠ 2021-2027'!$A$6:$U$25</definedName>
    <definedName name="Z_8BB1096E_00A5_42B9_97A8_E28A9DB2625B_.wvu.FilterData" localSheetId="1" hidden="1">'ΠΕΠ 2021-2027'!$A$6:$U$25</definedName>
    <definedName name="Z_8BB2CD44_4C25_43AB_B858_5F5C877CB9D8_.wvu.FilterData" localSheetId="1" hidden="1">'ΠΕΠ 2021-2027'!$A$6:$U$25</definedName>
    <definedName name="Z_8BC7A7AF_7D1A_44AB_8C7F_E42EE9376220_.wvu.FilterData" localSheetId="1" hidden="1">'ΠΕΠ 2021-2027'!$A$6:$U$194</definedName>
    <definedName name="Z_8BDF7EE0_038D_46F8_B4C4_1082AB13CBCD_.wvu.FilterData" localSheetId="1" hidden="1">'ΠΕΠ 2021-2027'!$A$6:$U$194</definedName>
    <definedName name="Z_8BFC7E76_84B9_461D_BBF4_F65A5B2A7D8A_.wvu.FilterData" localSheetId="1" hidden="1">'ΠΕΠ 2021-2027'!$A$6:$U$25</definedName>
    <definedName name="Z_8C2EBAA0_543A_4BE1_9936_BB8DB0EB866B_.wvu.FilterData" localSheetId="1" hidden="1">'ΠΕΠ 2021-2027'!$A$6:$U$194</definedName>
    <definedName name="Z_8C3DFA56_6647_48DB_979D_484999E3D38A_.wvu.FilterData" localSheetId="1" hidden="1">'ΠΕΠ 2021-2027'!$A$6:$U$25</definedName>
    <definedName name="Z_8C85B6FC_5596_4A02_AD11_700C5D5E2E39_.wvu.FilterData" localSheetId="1" hidden="1">'ΠΕΠ 2021-2027'!$A$6:$U$25</definedName>
    <definedName name="Z_8CF1BC62_23D2_42E2_A139_96326AABED49_.wvu.FilterData" localSheetId="1" hidden="1">'ΠΕΠ 2021-2027'!$A$6:$U$25</definedName>
    <definedName name="Z_8D47451C_3ADA_4CA7_9AA3_54585995EE47_.wvu.FilterData" localSheetId="1" hidden="1">'ΠΕΠ 2021-2027'!$A$6:$U$25</definedName>
    <definedName name="Z_8D552C55_8472_4CD5_B142_AED23CF8E394_.wvu.FilterData" localSheetId="1" hidden="1">'ΠΕΠ 2021-2027'!$A$6:$U$25</definedName>
    <definedName name="Z_8DA64423_B107_46AA_8D33_E189CEE85902_.wvu.FilterData" localSheetId="1" hidden="1">'ΠΕΠ 2021-2027'!$A$6:$U$25</definedName>
    <definedName name="Z_8E0307FE_82F1_494A_B03D_C2605D3BDB67_.wvu.FilterData" localSheetId="1" hidden="1">'ΠΕΠ 2021-2027'!$A$6:$U$25</definedName>
    <definedName name="Z_8E400D63_DFF4_4BB1_9F0E_7E0D3B1B440C_.wvu.FilterData" localSheetId="1" hidden="1">'ΠΕΠ 2021-2027'!$A$6:$U$194</definedName>
    <definedName name="Z_8E4445C2_E156_4443_9349_D9EC14EDD386_.wvu.FilterData" localSheetId="1" hidden="1">'ΠΕΠ 2021-2027'!$A$6:$U$25</definedName>
    <definedName name="Z_8E63B9D0_4B4D_435C_BF27_BC03062A1599_.wvu.FilterData" localSheetId="1" hidden="1">'ΠΕΠ 2021-2027'!$A$6:$U$25</definedName>
    <definedName name="Z_8E764B68_E4C9_47FE_BFB2_3968DED41ACE_.wvu.FilterData" localSheetId="1" hidden="1">'ΠΕΠ 2021-2027'!$A$6:$U$194</definedName>
    <definedName name="Z_8E84DA63_02A4_49AB_B6B1_9B4F431F1F6F_.wvu.FilterData" localSheetId="1" hidden="1">'ΠΕΠ 2021-2027'!$A$6:$U$194</definedName>
    <definedName name="Z_8EBC794D_1949_4627_B230_F9CE014A27AD_.wvu.FilterData" localSheetId="1" hidden="1">'ΠΕΠ 2021-2027'!$A$6:$U$194</definedName>
    <definedName name="Z_8ECB2795_67C9_4B32_B1A2_4C357539C0C0_.wvu.FilterData" localSheetId="1" hidden="1">'ΠΕΠ 2021-2027'!$A$6:$U$25</definedName>
    <definedName name="Z_8F27F3B8_34DC_41FE_86B6_102282A7162A_.wvu.FilterData" localSheetId="1" hidden="1">'ΠΕΠ 2021-2027'!$A$6:$U$25</definedName>
    <definedName name="Z_8F47526F_A7B1_421E_A146_7076FBBAA23C_.wvu.FilterData" localSheetId="1" hidden="1">'ΠΕΠ 2021-2027'!$A$6:$U$25</definedName>
    <definedName name="Z_8F6F9C37_668F_43C4_9F54_716DE1129842_.wvu.FilterData" localSheetId="1" hidden="1">'ΠΕΠ 2021-2027'!$A$6:$U$194</definedName>
    <definedName name="Z_8F6F9C37_668F_43C4_9F54_716DE1129842_.wvu.PrintArea" localSheetId="1" hidden="1">'ΠΕΠ 2021-2027'!$A$8:$U$194</definedName>
    <definedName name="Z_8F6F9C37_668F_43C4_9F54_716DE1129842_.wvu.PrintTitles" localSheetId="1" hidden="1">'ΠΕΠ 2021-2027'!$1:$6</definedName>
    <definedName name="Z_8F78EC6F_4AE8_4079_9F56_BE96CB107CDC_.wvu.FilterData" localSheetId="1" hidden="1">'ΠΕΠ 2021-2027'!$A$6:$U$25</definedName>
    <definedName name="Z_8F874992_974A_4BEF_A10B_292CF7756E1B_.wvu.FilterData" localSheetId="1" hidden="1">'ΠΕΠ 2021-2027'!$A$6:$U$25</definedName>
    <definedName name="Z_8F95FCF8_60BB_48A5_975F_40B37F5535F2_.wvu.FilterData" localSheetId="1" hidden="1">'ΠΕΠ 2021-2027'!$A$6:$U$25</definedName>
    <definedName name="Z_8F9B2A23_1801_4A95_928F_BEF056569D28_.wvu.FilterData" localSheetId="1" hidden="1">'ΠΕΠ 2021-2027'!$A$6:$U$25</definedName>
    <definedName name="Z_8FA5FE2C_8CFF_4BE1_89A1_9C26E27F3E9F_.wvu.FilterData" localSheetId="1" hidden="1">'ΠΕΠ 2021-2027'!$A$6:$U$25</definedName>
    <definedName name="Z_8FB8C6BB_A632_4F9C_83CD_329E7DA8709F_.wvu.FilterData" localSheetId="1" hidden="1">'ΠΕΠ 2021-2027'!$A$6:$U$25</definedName>
    <definedName name="Z_8FD46F0C_6171_4DE6_817E_D63DCBE7AA5F_.wvu.FilterData" localSheetId="1" hidden="1">'ΠΕΠ 2021-2027'!$A$6:$U$25</definedName>
    <definedName name="Z_9000E893_DDF5_46A6_A52E_9C7E0DCC4EA1_.wvu.FilterData" localSheetId="1" hidden="1">'ΠΕΠ 2021-2027'!$A$6:$U$25</definedName>
    <definedName name="Z_901D5DDB_0253_444F_B446_552886C7ED14_.wvu.FilterData" localSheetId="1" hidden="1">'ΠΕΠ 2021-2027'!$A$6:$U$25</definedName>
    <definedName name="Z_901DC1F2_1D38_4983_AAA0_64172ACE7133_.wvu.FilterData" localSheetId="1" hidden="1">'ΠΕΠ 2021-2027'!$A$6:$U$194</definedName>
    <definedName name="Z_9067D3C9_9AFA_4D46_881A_CDD935AB326D_.wvu.FilterData" localSheetId="1" hidden="1">'ΠΕΠ 2021-2027'!$A$6:$U$25</definedName>
    <definedName name="Z_90BA6989_3E49_4C2D_9ED1_4F41AFA066C7_.wvu.FilterData" localSheetId="1" hidden="1">'ΠΕΠ 2021-2027'!$A$6:$U$25</definedName>
    <definedName name="Z_90CBF987_1A9D_466C_8E96_69D3182360F6_.wvu.FilterData" localSheetId="1" hidden="1">'ΠΕΠ 2021-2027'!$A$6:$U$25</definedName>
    <definedName name="Z_90D1D7E7_8E22_42B0_876D_A990AE4F2DA7_.wvu.FilterData" localSheetId="1" hidden="1">'ΠΕΠ 2021-2027'!$A$6:$U$25</definedName>
    <definedName name="Z_9110BC63_3364_4737_BEF3_3BD860A907BF_.wvu.FilterData" localSheetId="1" hidden="1">'ΠΕΠ 2021-2027'!$A$6:$U$25</definedName>
    <definedName name="Z_91131A59_C92B_409A_8DEA_D893C8383D92_.wvu.FilterData" localSheetId="1" hidden="1">'ΠΕΠ 2021-2027'!$A$6:$U$25</definedName>
    <definedName name="Z_913B646F_9B38_4A13_A7CB_223D6FAFCB49_.wvu.FilterData" localSheetId="1" hidden="1">'ΠΕΠ 2021-2027'!$A$6:$U$25</definedName>
    <definedName name="Z_915B2905_81B6_41E5_A4E1_4A21892475EC_.wvu.FilterData" localSheetId="1" hidden="1">'ΠΕΠ 2021-2027'!$A$6:$U$194</definedName>
    <definedName name="Z_91A295A2_41C9_4F74_9ED8_48A2A8AFBB57_.wvu.FilterData" localSheetId="1" hidden="1">'ΠΕΠ 2021-2027'!$A$6:$U$25</definedName>
    <definedName name="Z_91C8DD24_3B9A_403E_9E2F_7311B2613AD8_.wvu.FilterData" localSheetId="1" hidden="1">'ΠΕΠ 2021-2027'!$A$6:$U$25</definedName>
    <definedName name="Z_9249C59E_F44E_4FE7_980F_F30FCA638479_.wvu.FilterData" localSheetId="1" hidden="1">'ΠΕΠ 2021-2027'!$A$6:$U$25</definedName>
    <definedName name="Z_9255FE9A_475D_41C6_96BF_3327E32A9E21_.wvu.FilterData" localSheetId="1" hidden="1">'ΠΕΠ 2021-2027'!$A$6:$U$25</definedName>
    <definedName name="Z_9256C4B4_FC66_4B7E_A7A1_13FF633BE60B_.wvu.FilterData" localSheetId="1" hidden="1">'ΠΕΠ 2021-2027'!$A$6:$U$25</definedName>
    <definedName name="Z_9295CE03_1612_475A_8B82_83A5FFD5F21F_.wvu.FilterData" localSheetId="1" hidden="1">'ΠΕΠ 2021-2027'!$A$6:$U$25</definedName>
    <definedName name="Z_92AE5C85_7EE1_4A1A_A1E0_2E8CF768BDD8_.wvu.FilterData" localSheetId="1" hidden="1">'ΠΕΠ 2021-2027'!$A$6:$U$25</definedName>
    <definedName name="Z_92D6CD11_D08B_40BA_82F5_783DD126D62E_.wvu.FilterData" localSheetId="1" hidden="1">'ΠΕΠ 2021-2027'!$A$6:$U$25</definedName>
    <definedName name="Z_9302DAF3_8572_4F45_A6AA_34EAC134CD0E_.wvu.FilterData" localSheetId="1" hidden="1">'ΠΕΠ 2021-2027'!$A$6:$U$25</definedName>
    <definedName name="Z_931A5F52_29D2_40D8_96E8_09DF6F1C97F8_.wvu.FilterData" localSheetId="1" hidden="1">'ΠΕΠ 2021-2027'!$A$6:$U$25</definedName>
    <definedName name="Z_935436AD_5BB4_40DF_B15C_C708EBDC7BA9_.wvu.FilterData" localSheetId="1" hidden="1">'ΠΕΠ 2021-2027'!$A$6:$U$194</definedName>
    <definedName name="Z_93867672_431C_418B_8162_C45D28A49412_.wvu.FilterData" localSheetId="1" hidden="1">'ΠΕΠ 2021-2027'!$A$6:$U$25</definedName>
    <definedName name="Z_93F059F4_7725_48EB_8E17_E42DDFF7A2DD_.wvu.FilterData" localSheetId="1" hidden="1">'ΠΕΠ 2021-2027'!$A$6:$U$25</definedName>
    <definedName name="Z_93F4D348_AAF5_4D6A_9597_35B6E3CC8EA1_.wvu.FilterData" localSheetId="1" hidden="1">'ΠΕΠ 2021-2027'!$A$6:$U$25</definedName>
    <definedName name="Z_9404BE32_7ED4_4BB5_854E_60DF71599822_.wvu.FilterData" localSheetId="1" hidden="1">'ΠΕΠ 2021-2027'!$A$6:$U$25</definedName>
    <definedName name="Z_941F6DD5_90FF_49A0_AA71_AD6FA289543F_.wvu.FilterData" localSheetId="1" hidden="1">'ΠΕΠ 2021-2027'!$A$6:$U$25</definedName>
    <definedName name="Z_9440AFBE_9BDD_4B96_A146_B665DDDD345D_.wvu.FilterData" localSheetId="1" hidden="1">'ΠΕΠ 2021-2027'!$A$6:$U$25</definedName>
    <definedName name="Z_944EAD9B_EBC3_4F21_B0A9_E17E4771DBA6_.wvu.FilterData" localSheetId="1" hidden="1">'ΠΕΠ 2021-2027'!$A$6:$U$25</definedName>
    <definedName name="Z_9451EC6B_6784_40CA_B28E_BA5EB4A05962_.wvu.FilterData" localSheetId="1" hidden="1">'ΠΕΠ 2021-2027'!$A$6:$U$25</definedName>
    <definedName name="Z_9480E6CF_3AF9_42D7_951C_B483B129825F_.wvu.FilterData" localSheetId="1" hidden="1">'ΠΕΠ 2021-2027'!$A$6:$U$25</definedName>
    <definedName name="Z_94996EC1_1220_43B9_ADF8_BDC8995BF1AF_.wvu.FilterData" localSheetId="1" hidden="1">'ΠΕΠ 2021-2027'!$A$6:$U$194</definedName>
    <definedName name="Z_955A9AA5_99FF_44B4_9205_0904398310B2_.wvu.FilterData" localSheetId="1" hidden="1">'ΠΕΠ 2021-2027'!$A$6:$U$25</definedName>
    <definedName name="Z_9563B1B5_8525_4E7D_8196_CB684AC68997_.wvu.FilterData" localSheetId="1" hidden="1">'ΠΕΠ 2021-2027'!$A$6:$U$25</definedName>
    <definedName name="Z_95723E90_5060_4612_B571_1BB01C76E6B2_.wvu.FilterData" localSheetId="1" hidden="1">'ΠΕΠ 2021-2027'!$A$6:$U$25</definedName>
    <definedName name="Z_95F1364E_DB72_439B_B3C1_F699EDED0AE9_.wvu.FilterData" localSheetId="1" hidden="1">'ΠΕΠ 2021-2027'!$A$6:$U$25</definedName>
    <definedName name="Z_95F30C01_C62D_421D_A22C_BE441260F37C_.wvu.FilterData" localSheetId="1" hidden="1">'ΠΕΠ 2021-2027'!$A$6:$U$25</definedName>
    <definedName name="Z_95FEDA35_B7A6_48A8_BE03_CDEF2E87503A_.wvu.FilterData" localSheetId="1" hidden="1">'ΠΕΠ 2021-2027'!$A$6:$U$25</definedName>
    <definedName name="Z_965706B4_83C8_4851_B934_7E9216F66E80_.wvu.FilterData" localSheetId="1" hidden="1">'ΠΕΠ 2021-2027'!$A$6:$U$25</definedName>
    <definedName name="Z_9683AC73_5EFD_4241_A54F_06DDB1FD26A7_.wvu.FilterData" localSheetId="1" hidden="1">'ΠΕΠ 2021-2027'!$A$6:$U$25</definedName>
    <definedName name="Z_9688DB99_CEAE_4B78_880B_79F51856F1B3_.wvu.FilterData" localSheetId="1" hidden="1">'ΠΕΠ 2021-2027'!$A$6:$U$25</definedName>
    <definedName name="Z_968A0C3A_9D09_48A0_854F_0A2A1FC16543_.wvu.FilterData" localSheetId="1" hidden="1">'ΠΕΠ 2021-2027'!$A$6:$U$25</definedName>
    <definedName name="Z_969BFAD3_8C9F_40B5_83BA_456F2CB0EF37_.wvu.FilterData" localSheetId="1" hidden="1">'ΠΕΠ 2021-2027'!$A$6:$U$194</definedName>
    <definedName name="Z_969D7909_1D50_46CB_9893_FB9D441AF585_.wvu.FilterData" localSheetId="1" hidden="1">'ΠΕΠ 2021-2027'!$A$6:$U$25</definedName>
    <definedName name="Z_970F56C0_8414_4E30_B18E_8120B32C3E40_.wvu.FilterData" localSheetId="1" hidden="1">'ΠΕΠ 2021-2027'!$A$6:$U$25</definedName>
    <definedName name="Z_9719DD90_B0A2_4AEA_B60B_217DB441B49B_.wvu.FilterData" localSheetId="1" hidden="1">'ΠΕΠ 2021-2027'!$A$6:$U$194</definedName>
    <definedName name="Z_971B616B_FC81_4BD6_B8FE_C6F42E9458B2_.wvu.FilterData" localSheetId="1" hidden="1">'ΠΕΠ 2021-2027'!$A$6:$U$25</definedName>
    <definedName name="Z_972C3DA9_DFC2_4007_A98D_AC19D7D0DEEA_.wvu.FilterData" localSheetId="1" hidden="1">'ΠΕΠ 2021-2027'!$A$6:$U$25</definedName>
    <definedName name="Z_976FB61D_B80D_43A5_8EDD_9888D3EB9C07_.wvu.FilterData" localSheetId="1" hidden="1">'ΠΕΠ 2021-2027'!$A$6:$U$25</definedName>
    <definedName name="Z_97F76432_0D2B_4751_A61E_3B83D641F895_.wvu.FilterData" localSheetId="1" hidden="1">'ΠΕΠ 2021-2027'!$A$6:$U$25</definedName>
    <definedName name="Z_980702B6_42CB_49FE_A0E6_14F819DCD858_.wvu.FilterData" localSheetId="1" hidden="1">'ΠΕΠ 2021-2027'!$A$6:$U$25</definedName>
    <definedName name="Z_981569EB_5405_40A8_A540_27DD9FA11FB7_.wvu.FilterData" localSheetId="1" hidden="1">'ΠΕΠ 2021-2027'!$A$6:$U$25</definedName>
    <definedName name="Z_982E226A_4C38_4110_9B96_FBFA080EEB72_.wvu.FilterData" localSheetId="1" hidden="1">'ΠΕΠ 2021-2027'!$A$6:$U$25</definedName>
    <definedName name="Z_982E226A_4C38_4110_9B96_FBFA080EEB72_.wvu.PrintArea" localSheetId="1" hidden="1">'ΠΕΠ 2021-2027'!$A$8:$U$194</definedName>
    <definedName name="Z_982E226A_4C38_4110_9B96_FBFA080EEB72_.wvu.PrintTitles" localSheetId="1" hidden="1">'ΠΕΠ 2021-2027'!$1:$6</definedName>
    <definedName name="Z_985EE997_3301_470B_A816_2B19BE4C9FC1_.wvu.FilterData" localSheetId="1" hidden="1">'ΠΕΠ 2021-2027'!$A$6:$U$25</definedName>
    <definedName name="Z_988568B7_1451_4165_BA71_AE5012F0F00A_.wvu.FilterData" localSheetId="1" hidden="1">'ΠΕΠ 2021-2027'!$A$6:$U$25</definedName>
    <definedName name="Z_98CF7F57_BCF9_43CD_AA51_8BB26072EA9B_.wvu.FilterData" localSheetId="1" hidden="1">'ΠΕΠ 2021-2027'!$A$6:$U$25</definedName>
    <definedName name="Z_991B63CD_563C_4052_8BE0_26C0024A5069_.wvu.FilterData" localSheetId="1" hidden="1">'ΠΕΠ 2021-2027'!$A$6:$U$25</definedName>
    <definedName name="Z_994B8EAB_1C46_449A_8C50_E136E97369CE_.wvu.FilterData" localSheetId="1" hidden="1">'ΠΕΠ 2021-2027'!$A$6:$U$25</definedName>
    <definedName name="Z_99AA3A90_7819_4704_B50B_6F77183E5F7E_.wvu.FilterData" localSheetId="1" hidden="1">'ΠΕΠ 2021-2027'!$A$6:$U$25</definedName>
    <definedName name="Z_99E5B5D9_428F_4BE0_BE49_14517CBAD640_.wvu.FilterData" localSheetId="1" hidden="1">'ΠΕΠ 2021-2027'!$A$6:$U$25</definedName>
    <definedName name="Z_99EBDDC7_A4F1_49F0_A8E0_0ED21FF3661E_.wvu.FilterData" localSheetId="1" hidden="1">'ΠΕΠ 2021-2027'!$A$6:$U$25</definedName>
    <definedName name="Z_99FF1CFF_AE64_4BDF_8081_47E69F5CE4AD_.wvu.FilterData" localSheetId="1" hidden="1">'ΠΕΠ 2021-2027'!$A$6:$U$25</definedName>
    <definedName name="Z_9A118C6A_D2FB_4A87_ACD7_A77F4B7A4A1A_.wvu.FilterData" localSheetId="1" hidden="1">'ΠΕΠ 2021-2027'!$A$6:$U$25</definedName>
    <definedName name="Z_9A22687E_586D_472C_AC70_06A4011E23F6_.wvu.FilterData" localSheetId="1" hidden="1">'ΠΕΠ 2021-2027'!$A$6:$U$194</definedName>
    <definedName name="Z_9A6E183B_F856_403F_B23C_60763D3E4A30_.wvu.FilterData" localSheetId="1" hidden="1">'ΠΕΠ 2021-2027'!$A$6:$U$194</definedName>
    <definedName name="Z_9A787CCA_57B1_4B77_A22C_F86F74B33161_.wvu.FilterData" localSheetId="1" hidden="1">'ΠΕΠ 2021-2027'!$A$6:$U$194</definedName>
    <definedName name="Z_9AB8D88E_5C11_4586_8095_1ED3ACD81EBC_.wvu.FilterData" localSheetId="1" hidden="1">'ΠΕΠ 2021-2027'!$A$6:$U$25</definedName>
    <definedName name="Z_9AC4FC17_63B5_40E4_A041_A64B025079BE_.wvu.FilterData" localSheetId="1" hidden="1">'ΠΕΠ 2021-2027'!$A$6:$U$25</definedName>
    <definedName name="Z_9B31D9D8_96AC_4F53_916E_26765771FE4D_.wvu.FilterData" localSheetId="1" hidden="1">'ΠΕΠ 2021-2027'!$A$6:$U$25</definedName>
    <definedName name="Z_9B72BD7C_5600_4E16_98CF_D4E0B3F96549_.wvu.FilterData" localSheetId="1" hidden="1">'ΠΕΠ 2021-2027'!$A$6:$U$25</definedName>
    <definedName name="Z_9B848DF3_7F1F_48D5_961D_7C52460D79D7_.wvu.FilterData" localSheetId="1" hidden="1">'ΠΕΠ 2021-2027'!$A$6:$U$25</definedName>
    <definedName name="Z_9B92EF39_8949_4190_AB3A_5147B66451C3_.wvu.FilterData" localSheetId="1" hidden="1">'ΠΕΠ 2021-2027'!$A$6:$U$194</definedName>
    <definedName name="Z_9BD70407_A2A4_416A_A7FA_1739A555947A_.wvu.FilterData" localSheetId="1" hidden="1">'ΠΕΠ 2021-2027'!$A$6:$U$25</definedName>
    <definedName name="Z_9C19419C_2EA5_4FAF_BABF_41873B5A3896_.wvu.FilterData" localSheetId="1" hidden="1">'ΠΕΠ 2021-2027'!$A$6:$U$25</definedName>
    <definedName name="Z_9C1A9330_E165_458C_B705_045235D154F4_.wvu.FilterData" localSheetId="1" hidden="1">'ΠΕΠ 2021-2027'!$A$6:$U$194</definedName>
    <definedName name="Z_9CAF5FC8_9681_4E93_B243_7D0AE433D54C_.wvu.FilterData" localSheetId="1" hidden="1">'ΠΕΠ 2021-2027'!$A$6:$U$25</definedName>
    <definedName name="Z_9CBA9D6C_137C_452A_9CA3_ECD97B3A4243_.wvu.FilterData" localSheetId="1" hidden="1">'ΠΕΠ 2021-2027'!$A$6:$U$194</definedName>
    <definedName name="Z_9CD3DDCB_EEB3_412C_BDF4_A8F1C44F434A_.wvu.FilterData" localSheetId="1" hidden="1">'ΠΕΠ 2021-2027'!$A$6:$U$25</definedName>
    <definedName name="Z_9CE939B3_F968_4A12_9DC1_1798C24A7542_.wvu.FilterData" localSheetId="1" hidden="1">'ΠΕΠ 2021-2027'!$A$6:$U$194</definedName>
    <definedName name="Z_9CF39AA0_0F32_493D_AF94_B3FEBF229545_.wvu.FilterData" localSheetId="1" hidden="1">'ΠΕΠ 2021-2027'!$A$6:$U$194</definedName>
    <definedName name="Z_9CFC7904_A5DC_4F87_997E_2EA882099937_.wvu.FilterData" localSheetId="1" hidden="1">'ΠΕΠ 2021-2027'!$A$6:$U$25</definedName>
    <definedName name="Z_9D157802_E060_42FD_B0D5_CF8BB8BA36DD_.wvu.FilterData" localSheetId="1" hidden="1">'ΠΕΠ 2021-2027'!$A$6:$U$25</definedName>
    <definedName name="Z_9D68706E_8B78_48AA_B092_496F4D97A8DB_.wvu.FilterData" localSheetId="1" hidden="1">'ΠΕΠ 2021-2027'!$A$6:$U$194</definedName>
    <definedName name="Z_9DAA5EA5_719F_4272_A1C0_247EA5C8F611_.wvu.FilterData" localSheetId="1" hidden="1">'ΠΕΠ 2021-2027'!$A$6:$U$25</definedName>
    <definedName name="Z_9DCE3518_EC88_4944_A401_83D15CC18364_.wvu.FilterData" localSheetId="1" hidden="1">'ΠΕΠ 2021-2027'!$A$6:$U$25</definedName>
    <definedName name="Z_9E5B2392_CBC4_4AC8_A15D_908DA4E75F25_.wvu.FilterData" localSheetId="1" hidden="1">'ΠΕΠ 2021-2027'!$A$6:$U$25</definedName>
    <definedName name="Z_9E817E0E_38DA_48E5_9208_6D82D76EB074_.wvu.FilterData" localSheetId="1" hidden="1">'ΠΕΠ 2021-2027'!$A$6:$U$25</definedName>
    <definedName name="Z_9EA7CA6E_2324_470A_995B_1A39A12F4490_.wvu.FilterData" localSheetId="1" hidden="1">'ΠΕΠ 2021-2027'!$A$6:$U$25</definedName>
    <definedName name="Z_9ED5C2EC_C2A5_49CB_8AB7_51846B585A26_.wvu.FilterData" localSheetId="1" hidden="1">'ΠΕΠ 2021-2027'!$A$6:$U$25</definedName>
    <definedName name="Z_9EE50CA2_BC9A_4FF5_9808_743D1ED2CB25_.wvu.FilterData" localSheetId="1" hidden="1">'ΠΕΠ 2021-2027'!$A$6:$U$25</definedName>
    <definedName name="Z_9EF6ADEE_2887_4783_98C1_0D36E2708FF3_.wvu.FilterData" localSheetId="1" hidden="1">'ΠΕΠ 2021-2027'!$A$6:$U$194</definedName>
    <definedName name="Z_9EF6ED1D_09AB_4536_81C8_638CC41CE4B6_.wvu.FilterData" localSheetId="1" hidden="1">'ΠΕΠ 2021-2027'!$A$6:$U$25</definedName>
    <definedName name="Z_9F2AC1B4_FA23_4E91_9E2B_57F1AE9CB507_.wvu.FilterData" localSheetId="1" hidden="1">'ΠΕΠ 2021-2027'!$A$6:$U$25</definedName>
    <definedName name="Z_9FAF5084_3B49_4B9C_BEAC_C3F362AEC4F7_.wvu.FilterData" localSheetId="1" hidden="1">'ΠΕΠ 2021-2027'!$A$6:$U$194</definedName>
    <definedName name="Z_9FBF11C5_5A7D_414D_9AD2_08324CCD2EF3_.wvu.FilterData" localSheetId="1" hidden="1">'ΠΕΠ 2021-2027'!$A$6:$U$25</definedName>
    <definedName name="Z_9FEF55C0_9828_4CE3_8354_48E887F5FD84_.wvu.FilterData" localSheetId="1" hidden="1">'ΠΕΠ 2021-2027'!$A$6:$U$25</definedName>
    <definedName name="Z_A0001377_04B3_4FD3_B5E7_E9144B7C7777_.wvu.FilterData" localSheetId="1" hidden="1">'ΠΕΠ 2021-2027'!$A$6:$U$25</definedName>
    <definedName name="Z_A013FF58_17CD_4610_8464_F29F534E4706_.wvu.FilterData" localSheetId="1" hidden="1">'ΠΕΠ 2021-2027'!$A$6:$U$25</definedName>
    <definedName name="Z_A05519F5_F68C_49DB_9251_AF28E0B5E36B_.wvu.FilterData" localSheetId="1" hidden="1">'ΠΕΠ 2021-2027'!$A$6:$U$25</definedName>
    <definedName name="Z_A07B3E1F_149F_4168_9A23_F184882A665A_.wvu.FilterData" localSheetId="1" hidden="1">'ΠΕΠ 2021-2027'!$A$6:$U$25</definedName>
    <definedName name="Z_A0C0A60C_48E5_44E0_8D34_BC5368FF5A84_.wvu.FilterData" localSheetId="1" hidden="1">'ΠΕΠ 2021-2027'!$A$6:$U$25</definedName>
    <definedName name="Z_A0C18FE3_EA4A_4543_ADF1_702CE9E623D0_.wvu.FilterData" localSheetId="1" hidden="1">'ΠΕΠ 2021-2027'!$A$6:$U$25</definedName>
    <definedName name="Z_A1308F03_C81F_4588_87F3_FE82B6B7F002_.wvu.FilterData" localSheetId="1" hidden="1">'ΠΕΠ 2021-2027'!$A$6:$U$194</definedName>
    <definedName name="Z_A1653101_9A9B_4E84_88F2_540E887E0609_.wvu.FilterData" localSheetId="1" hidden="1">'ΠΕΠ 2021-2027'!$A$6:$U$25</definedName>
    <definedName name="Z_A1841235_A486_4FDE_8D42_D8FEC4F2C2EB_.wvu.FilterData" localSheetId="1" hidden="1">'ΠΕΠ 2021-2027'!$A$6:$U$25</definedName>
    <definedName name="Z_A1EA19A5_42AA_46C9_BB95_2990965A306A_.wvu.FilterData" localSheetId="1" hidden="1">'ΠΕΠ 2021-2027'!$A$6:$U$194</definedName>
    <definedName name="Z_A1EAE00C_E55C_450E_B897_CE643E67B91F_.wvu.FilterData" localSheetId="1" hidden="1">'ΠΕΠ 2021-2027'!$A$6:$U$25</definedName>
    <definedName name="Z_A2060B79_9B47_4DE3_B801_ABF33C95A53F_.wvu.FilterData" localSheetId="1" hidden="1">'ΠΕΠ 2021-2027'!$A$6:$U$25</definedName>
    <definedName name="Z_A218DBCA_52FE_446D_B4E0_92E606DED7B3_.wvu.FilterData" localSheetId="1" hidden="1">'ΠΕΠ 2021-2027'!$A$6:$U$25</definedName>
    <definedName name="Z_A2211BCA_485A_44AD_90DC_2547749A00B3_.wvu.FilterData" localSheetId="1" hidden="1">'ΠΕΠ 2021-2027'!$A$6:$U$25</definedName>
    <definedName name="Z_A2298AB4_11A2_4F7E_BFB5_2CEBD9E0D1CD_.wvu.FilterData" localSheetId="1" hidden="1">'ΠΕΠ 2021-2027'!$A$6:$U$25</definedName>
    <definedName name="Z_A297534E_4C5E_4216_9F7E_21FE70505404_.wvu.FilterData" localSheetId="1" hidden="1">'ΠΕΠ 2021-2027'!$A$6:$U$25</definedName>
    <definedName name="Z_A29E7FCC_A5CE_4420_B719_1C8C56641602_.wvu.FilterData" localSheetId="1" hidden="1">'ΠΕΠ 2021-2027'!$A$6:$U$25</definedName>
    <definedName name="Z_A2B4BAF9_B42E_4379_A1E5_3A42BA7A24D7_.wvu.FilterData" localSheetId="1" hidden="1">'ΠΕΠ 2021-2027'!$A$6:$U$25</definedName>
    <definedName name="Z_A3242FB0_F232_474F_85A2_AD79257552E6_.wvu.FilterData" localSheetId="1" hidden="1">'ΠΕΠ 2021-2027'!$A$6:$U$25</definedName>
    <definedName name="Z_A35D9E24_B0E4_43B4_86EB_B865FC21CE5E_.wvu.FilterData" localSheetId="1" hidden="1">'ΠΕΠ 2021-2027'!$A$6:$U$25</definedName>
    <definedName name="Z_A373532D_6296_417C_8A1F_2372005D81A1_.wvu.FilterData" localSheetId="1" hidden="1">'ΠΕΠ 2021-2027'!$A$6:$U$25</definedName>
    <definedName name="Z_A382BB45_3E76_4E66_9F26_B8E3D63753C4_.wvu.FilterData" localSheetId="1" hidden="1">'ΠΕΠ 2021-2027'!$A$6:$U$25</definedName>
    <definedName name="Z_A3AAD611_6830_47C8_BE4D_7EAAD35118F9_.wvu.FilterData" localSheetId="1" hidden="1">'ΠΕΠ 2021-2027'!$A$6:$U$25</definedName>
    <definedName name="Z_A3AFBF3A_1532_4E8E_8194_B1AC9FD6781C_.wvu.FilterData" localSheetId="1" hidden="1">'ΠΕΠ 2021-2027'!$A$6:$U$25</definedName>
    <definedName name="Z_A3BB60D6_B5CB_48C1_847A_A0DD60E5B9A7_.wvu.FilterData" localSheetId="1" hidden="1">'ΠΕΠ 2021-2027'!$A$6:$U$25</definedName>
    <definedName name="Z_A421FB5E_0C5A_4A0E_B587_E19896375149_.wvu.FilterData" localSheetId="1" hidden="1">'ΠΕΠ 2021-2027'!$A$6:$U$25</definedName>
    <definedName name="Z_A4498997_3C3C_4831_8793_CD2950C7E879_.wvu.FilterData" localSheetId="1" hidden="1">'ΠΕΠ 2021-2027'!$A$6:$U$25</definedName>
    <definedName name="Z_A45A6431_5BC1_4EAA_AE62_8860EB4042BD_.wvu.FilterData" localSheetId="1" hidden="1">'ΠΕΠ 2021-2027'!$A$6:$U$25</definedName>
    <definedName name="Z_A47B0451_D8CC_4600_B583_3B567A57F7F0_.wvu.FilterData" localSheetId="1" hidden="1">'ΠΕΠ 2021-2027'!$A$6:$U$25</definedName>
    <definedName name="Z_A4D04A40_283D_4E5F_9788_C40BDF3B6389_.wvu.FilterData" localSheetId="1" hidden="1">'ΠΕΠ 2021-2027'!$A$6:$U$25</definedName>
    <definedName name="Z_A50E404D_49BE_44E9_A53E_05759C74FDE5_.wvu.FilterData" localSheetId="1" hidden="1">'ΠΕΠ 2021-2027'!$A$6:$U$25</definedName>
    <definedName name="Z_A54002DB_98AD_4CE3_AFD8_65211453B6BE_.wvu.FilterData" localSheetId="1" hidden="1">'ΠΕΠ 2021-2027'!$A$6:$U$25</definedName>
    <definedName name="Z_A54C9040_F2DB_434D_9629_79BE09EFC68F_.wvu.FilterData" localSheetId="1" hidden="1">'ΠΕΠ 2021-2027'!$A$6:$U$25</definedName>
    <definedName name="Z_A5824D7D_5D15_4BFF_9D8E_3F7CAC58764F_.wvu.FilterData" localSheetId="1" hidden="1">'ΠΕΠ 2021-2027'!$A$6:$U$25</definedName>
    <definedName name="Z_A591B4DA_B4B3_406F_B9A6_4103B2239BB0_.wvu.FilterData" localSheetId="1" hidden="1">'ΠΕΠ 2021-2027'!$A$6:$U$25</definedName>
    <definedName name="Z_A591B4DA_B4B3_406F_B9A6_4103B2239BB0_.wvu.PrintArea" localSheetId="1" hidden="1">'ΠΕΠ 2021-2027'!$A$8:$U$194</definedName>
    <definedName name="Z_A591B4DA_B4B3_406F_B9A6_4103B2239BB0_.wvu.PrintTitles" localSheetId="1" hidden="1">'ΠΕΠ 2021-2027'!$1:$6</definedName>
    <definedName name="Z_A5AF6A4C_7944_483A_932D_07DB524BFDA5_.wvu.FilterData" localSheetId="1" hidden="1">'ΠΕΠ 2021-2027'!$A$6:$U$25</definedName>
    <definedName name="Z_A5D348AE_5793_4CA6_93AF_D681F9944AE8_.wvu.FilterData" localSheetId="1" hidden="1">'ΠΕΠ 2021-2027'!$A$6:$U$25</definedName>
    <definedName name="Z_A62587DD_F359_4F40_92CC_8ABABCCA547B_.wvu.FilterData" localSheetId="1" hidden="1">'ΠΕΠ 2021-2027'!$A$6:$U$25</definedName>
    <definedName name="Z_A62A7670_93CD_4D28_9E80_02A6B207ED4F_.wvu.FilterData" localSheetId="1" hidden="1">'ΠΕΠ 2021-2027'!$A$6:$U$25</definedName>
    <definedName name="Z_A65E052F_E21A_4AF7_806A_1E0E515066AA_.wvu.FilterData" localSheetId="1" hidden="1">'ΠΕΠ 2021-2027'!$A$6:$U$25</definedName>
    <definedName name="Z_A67890BA_B69A_46B7_BED9_D05E731EFAC5_.wvu.FilterData" localSheetId="1" hidden="1">'ΠΕΠ 2021-2027'!$A$6:$U$25</definedName>
    <definedName name="Z_A6872C95_C1B4_4797_B049_2AB25731B34D_.wvu.FilterData" localSheetId="1" hidden="1">'ΠΕΠ 2021-2027'!$A$6:$U$194</definedName>
    <definedName name="Z_A68E6DE1_DDFD_4859_A071_2B96EC4F8CC5_.wvu.FilterData" localSheetId="1" hidden="1">'ΠΕΠ 2021-2027'!$A$6:$U$25</definedName>
    <definedName name="Z_A69BF7BD_7214_4CF8_B130_6CA71A581ED4_.wvu.FilterData" localSheetId="1" hidden="1">'ΠΕΠ 2021-2027'!$A$6:$U$25</definedName>
    <definedName name="Z_A6A921BC_DB93_4ADA_94DA_297D7D16E802_.wvu.FilterData" localSheetId="1" hidden="1">'ΠΕΠ 2021-2027'!$A$6:$U$25</definedName>
    <definedName name="Z_A6D5D09D_12A1_4583_A95E_181D2BD9E6EE_.wvu.FilterData" localSheetId="1" hidden="1">'ΠΕΠ 2021-2027'!$A$6:$U$25</definedName>
    <definedName name="Z_A6F7839D_152C_4CBC_9EF9_CA4E1F6D68EB_.wvu.FilterData" localSheetId="1" hidden="1">'ΠΕΠ 2021-2027'!$A$6:$U$25</definedName>
    <definedName name="Z_A7007367_C1E6_4E26_A819_7D379ADD65FB_.wvu.FilterData" localSheetId="1" hidden="1">'ΠΕΠ 2021-2027'!$A$6:$U$25</definedName>
    <definedName name="Z_A73BF15C_4280_4302_888F_DBC3FF6A996B_.wvu.FilterData" localSheetId="1" hidden="1">'ΠΕΠ 2021-2027'!$A$6:$U$25</definedName>
    <definedName name="Z_A7441EA9_C941_4FC3_9FB0_5E408941738C_.wvu.FilterData" localSheetId="1" hidden="1">'ΠΕΠ 2021-2027'!$A$6:$U$25</definedName>
    <definedName name="Z_A75F92A7_55D0_4404_A289_8A8F87FC7F36_.wvu.FilterData" localSheetId="1" hidden="1">'ΠΕΠ 2021-2027'!$A$6:$U$25</definedName>
    <definedName name="Z_A77DF644_1E80_4043_AEF4_D8BB1BD11201_.wvu.FilterData" localSheetId="1" hidden="1">'ΠΕΠ 2021-2027'!$A$6:$U$194</definedName>
    <definedName name="Z_A77F62B6_51F9_4EDD_851C_E2B3C5ACAD4D_.wvu.FilterData" localSheetId="1" hidden="1">'ΠΕΠ 2021-2027'!$A$6:$U$25</definedName>
    <definedName name="Z_A7C29B0C_9928_4AF3_85D5_949E73F321DA_.wvu.FilterData" localSheetId="1" hidden="1">'ΠΕΠ 2021-2027'!$A$6:$U$25</definedName>
    <definedName name="Z_A7C61047_E661_4A62_A694_923E381596A0_.wvu.FilterData" localSheetId="1" hidden="1">'ΠΕΠ 2021-2027'!$A$6:$U$194</definedName>
    <definedName name="Z_A7C61047_E661_4A62_A694_923E381596A0_.wvu.PrintArea" localSheetId="1" hidden="1">'ΠΕΠ 2021-2027'!$A$8:$U$194</definedName>
    <definedName name="Z_A7C61047_E661_4A62_A694_923E381596A0_.wvu.PrintTitles" localSheetId="1" hidden="1">'ΠΕΠ 2021-2027'!$1:$6</definedName>
    <definedName name="Z_A7DBC5A1_70EE_4C29_B85F_FDA781EC8C13_.wvu.FilterData" localSheetId="1" hidden="1">'ΠΕΠ 2021-2027'!$A$6:$U$25</definedName>
    <definedName name="Z_A85823D2_B3DC_4064_9404_ED997CF8F82B_.wvu.FilterData" localSheetId="1" hidden="1">'ΠΕΠ 2021-2027'!$A$6:$U$25</definedName>
    <definedName name="Z_A880157E_A5C4_44BD_8FDF_EF30D670B869_.wvu.FilterData" localSheetId="1" hidden="1">'ΠΕΠ 2021-2027'!$A$6:$U$25</definedName>
    <definedName name="Z_A8A421B4_8528_4B79_9CFA_479E666DC308_.wvu.FilterData" localSheetId="1" hidden="1">'ΠΕΠ 2021-2027'!$A$6:$U$25</definedName>
    <definedName name="Z_A8E48EBB_A1EF_4C6F_BA5E_6E91FD184D4F_.wvu.FilterData" localSheetId="1" hidden="1">'ΠΕΠ 2021-2027'!$A$6:$U$25</definedName>
    <definedName name="Z_A8EAEEB1_7A3F_4FE6_996C_8B982ABD7A27_.wvu.FilterData" localSheetId="1" hidden="1">'ΠΕΠ 2021-2027'!$A$6:$U$25</definedName>
    <definedName name="Z_A92554E4_1CDB_446E_84AB_8673DE0BF377_.wvu.FilterData" localSheetId="1" hidden="1">'ΠΕΠ 2021-2027'!$A$6:$U$194</definedName>
    <definedName name="Z_A9366DA8_D638_4867_AD12_873674466E7A_.wvu.FilterData" localSheetId="1" hidden="1">'ΠΕΠ 2021-2027'!$A$6:$U$25</definedName>
    <definedName name="Z_A94164EE_AF7F_40D3_911C_C066DD410AA7_.wvu.FilterData" localSheetId="1" hidden="1">'ΠΕΠ 2021-2027'!$A$6:$U$25</definedName>
    <definedName name="Z_A94C5504_D77A_49A0_9011_3683B1BC6C56_.wvu.FilterData" localSheetId="1" hidden="1">'ΠΕΠ 2021-2027'!$A$6:$U$25</definedName>
    <definedName name="Z_A95969D8_6BC2_40C4_BA11_D2946D08C4B9_.wvu.FilterData" localSheetId="1" hidden="1">'ΠΕΠ 2021-2027'!$A$6:$U$25</definedName>
    <definedName name="Z_A9A7CC87_0563_49C3_BE05_6BE251494F1C_.wvu.FilterData" localSheetId="1" hidden="1">'ΠΕΠ 2021-2027'!$A$6:$U$25</definedName>
    <definedName name="Z_A9CFE64C_FA81_484C_8B8B_7F77D8C37566_.wvu.FilterData" localSheetId="1" hidden="1">'ΠΕΠ 2021-2027'!$A$6:$U$25</definedName>
    <definedName name="Z_A9F06047_11AB_4F3D_B1F8_3D90C37F51CB_.wvu.FilterData" localSheetId="1" hidden="1">'ΠΕΠ 2021-2027'!$A$6:$U$25</definedName>
    <definedName name="Z_AA1EC1EE_769A_4016_9F66_F277766C0366_.wvu.FilterData" localSheetId="1" hidden="1">'ΠΕΠ 2021-2027'!$A$6:$U$25</definedName>
    <definedName name="Z_AA3FB269_A243_4E68_ACCB_90CB93D5AC52_.wvu.FilterData" localSheetId="1" hidden="1">'ΠΕΠ 2021-2027'!$A$6:$U$194</definedName>
    <definedName name="Z_AA56B4F8_D9D6_4F4C_9B9D_B80DD87EBDD4_.wvu.FilterData" localSheetId="1" hidden="1">'ΠΕΠ 2021-2027'!$A$6:$U$25</definedName>
    <definedName name="Z_AA7D746B_0E11_458A_BD82_0A60070F523C_.wvu.FilterData" localSheetId="1" hidden="1">'ΠΕΠ 2021-2027'!$A$6:$U$25</definedName>
    <definedName name="Z_AAA767B3_E2E4_4B39_BAF3_FAE05A828A22_.wvu.FilterData" localSheetId="1" hidden="1">'ΠΕΠ 2021-2027'!$A$6:$U$25</definedName>
    <definedName name="Z_AB090504_1DE0_44C3_A0AF_F911D76C5596_.wvu.FilterData" localSheetId="1" hidden="1">'ΠΕΠ 2021-2027'!$A$6:$U$25</definedName>
    <definedName name="Z_AB2FD891_597D_4435_8083_E0EE63E19BB3_.wvu.FilterData" localSheetId="1" hidden="1">'ΠΕΠ 2021-2027'!$A$6:$U$25</definedName>
    <definedName name="Z_AB96FD78_5A0F_4BF7_AB60_61948F0903A5_.wvu.FilterData" localSheetId="1" hidden="1">'ΠΕΠ 2021-2027'!$A$6:$U$194</definedName>
    <definedName name="Z_ABB5FE62_A38D_4331_928E_C23132B96318_.wvu.FilterData" localSheetId="1" hidden="1">'ΠΕΠ 2021-2027'!$A$6:$U$25</definedName>
    <definedName name="Z_ABD622E0_377C_43FF_82AB_1F76F87A9EFB_.wvu.FilterData" localSheetId="1" hidden="1">'ΠΕΠ 2021-2027'!$A$6:$U$25</definedName>
    <definedName name="Z_ABE2A7FF_60E5_4A56_A913_3A7FD327E7FA_.wvu.FilterData" localSheetId="1" hidden="1">'ΠΕΠ 2021-2027'!$A$6:$U$25</definedName>
    <definedName name="Z_ABFA020A_0441_4C06_9B3C_F1D3145F3BB5_.wvu.FilterData" localSheetId="1" hidden="1">'ΠΕΠ 2021-2027'!$A$6:$U$194</definedName>
    <definedName name="Z_AC276B37_A7D7_475E_B4AB_454C5945ECE9_.wvu.FilterData" localSheetId="1" hidden="1">'ΠΕΠ 2021-2027'!$A$6:$U$25</definedName>
    <definedName name="Z_AC75C058_B419_49B5_B2DF_D4A0B41A17AF_.wvu.FilterData" localSheetId="1" hidden="1">'ΠΕΠ 2021-2027'!$A$6:$U$25</definedName>
    <definedName name="Z_ACFC779A_20F5_406D_A4CE_B539E402AEDA_.wvu.FilterData" localSheetId="1" hidden="1">'ΠΕΠ 2021-2027'!$A$6:$U$25</definedName>
    <definedName name="Z_AD21010F_92A1_4AEA_804C_B29204DE7C67_.wvu.FilterData" localSheetId="1" hidden="1">'ΠΕΠ 2021-2027'!$A$6:$U$25</definedName>
    <definedName name="Z_AD90040C_897F_44FE_BD46_7D8C7DBD09F4_.wvu.FilterData" localSheetId="1" hidden="1">'ΠΕΠ 2021-2027'!$A$6:$U$25</definedName>
    <definedName name="Z_ADA1B570_ED89_4150_929A_EA58E0DA6776_.wvu.FilterData" localSheetId="1" hidden="1">'ΠΕΠ 2021-2027'!$A$6:$U$25</definedName>
    <definedName name="Z_ADA3092B_C81C_4FCA_8054_9216C97B966C_.wvu.FilterData" localSheetId="1" hidden="1">'ΠΕΠ 2021-2027'!$A$6:$U$25</definedName>
    <definedName name="Z_ADC4E66D_17A9_4B0C_983E_65739B03E6D5_.wvu.FilterData" localSheetId="1" hidden="1">'ΠΕΠ 2021-2027'!$A$6:$U$25</definedName>
    <definedName name="Z_AE180559_0026_4AEC_93CE_0936F425D63D_.wvu.FilterData" localSheetId="1" hidden="1">'ΠΕΠ 2021-2027'!$A$6:$U$194</definedName>
    <definedName name="Z_AE379D5A_5836_4ABC_BEA4_3A1C3A74E048_.wvu.FilterData" localSheetId="1" hidden="1">'ΠΕΠ 2021-2027'!$A$6:$U$25</definedName>
    <definedName name="Z_AE403D6C_E62D_4AA9_AAC8_F1E139BD4BBB_.wvu.FilterData" localSheetId="1" hidden="1">'ΠΕΠ 2021-2027'!$A$6:$U$25</definedName>
    <definedName name="Z_AE56583B_DF14_41FB_AAEC_99888A472A02_.wvu.FilterData" localSheetId="1" hidden="1">'ΠΕΠ 2021-2027'!$A$6:$U$194</definedName>
    <definedName name="Z_AE6182F9_6BC6_43BC_8744_234293F177A5_.wvu.FilterData" localSheetId="1" hidden="1">'ΠΕΠ 2021-2027'!$A$6:$U$25</definedName>
    <definedName name="Z_AE623411_214E_441F_A4B0_17CAF18926CE_.wvu.FilterData" localSheetId="1" hidden="1">'ΠΕΠ 2021-2027'!$A$6:$U$25</definedName>
    <definedName name="Z_AE6C6C4E_7136_4490_AFC7_712C99829E32_.wvu.FilterData" localSheetId="1" hidden="1">'ΠΕΠ 2021-2027'!$A$6:$U$25</definedName>
    <definedName name="Z_AE6DD965_633F_4E62_8FFD_D3A353E5DF39_.wvu.FilterData" localSheetId="1" hidden="1">'ΠΕΠ 2021-2027'!$A$6:$U$25</definedName>
    <definedName name="Z_AEC695A6_BF13_4EAF_957E_3861FD8C7232_.wvu.FilterData" localSheetId="1" hidden="1">'ΠΕΠ 2021-2027'!$A$6:$U$25</definedName>
    <definedName name="Z_AEE86471_5B8E_447C_A928_17D0A2CA6869_.wvu.FilterData" localSheetId="1" hidden="1">'ΠΕΠ 2021-2027'!$A$6:$U$25</definedName>
    <definedName name="Z_AF2B8D02_166C_482D_89A6_5901AC9D8C38_.wvu.FilterData" localSheetId="1" hidden="1">'ΠΕΠ 2021-2027'!$A$6:$U$194</definedName>
    <definedName name="Z_AF6058D2_3056_400F_A321_A2EFDF7F3AE7_.wvu.FilterData" localSheetId="1" hidden="1">'ΠΕΠ 2021-2027'!$A$6:$U$25</definedName>
    <definedName name="Z_AFBE3350_5E6F_43ED_9DAB_62E21F35D161_.wvu.FilterData" localSheetId="1" hidden="1">'ΠΕΠ 2021-2027'!$A$6:$U$25</definedName>
    <definedName name="Z_AFC142A0_4399_40DA_9E58_CD0D90DAF110_.wvu.FilterData" localSheetId="1" hidden="1">'ΠΕΠ 2021-2027'!$A$6:$U$25</definedName>
    <definedName name="Z_AFF9222F_6040_4AE7_A102_8E1B4014F869_.wvu.FilterData" localSheetId="1" hidden="1">'ΠΕΠ 2021-2027'!$A$6:$U$25</definedName>
    <definedName name="Z_B02B46E6_2590_4BAB_9BEB_942DEFAF316C_.wvu.FilterData" localSheetId="1" hidden="1">'ΠΕΠ 2021-2027'!$A$6:$U$25</definedName>
    <definedName name="Z_B06B4E7F_AB6F_4A58_AAFB_00AA95D8347B_.wvu.FilterData" localSheetId="1" hidden="1">'ΠΕΠ 2021-2027'!$A$6:$U$25</definedName>
    <definedName name="Z_B0844648_2886_41FD_8F17_9D80BE84C905_.wvu.FilterData" localSheetId="1" hidden="1">'ΠΕΠ 2021-2027'!$A$6:$U$25</definedName>
    <definedName name="Z_B09B5A3A_EB5D_42A9_8541_9996DBF14E77_.wvu.FilterData" localSheetId="1" hidden="1">'ΠΕΠ 2021-2027'!$A$6:$U$194</definedName>
    <definedName name="Z_B0A4C07E_9BC0_4C96_BD10_27B904BC2564_.wvu.FilterData" localSheetId="1" hidden="1">'ΠΕΠ 2021-2027'!$A$6:$U$25</definedName>
    <definedName name="Z_B110D06B_C609_4F83_BA69_042B38794C0E_.wvu.FilterData" localSheetId="1" hidden="1">'ΠΕΠ 2021-2027'!$A$6:$U$25</definedName>
    <definedName name="Z_B1B1FBB5_EA04_4538_9994_8BB57DEADAB6_.wvu.FilterData" localSheetId="1" hidden="1">'ΠΕΠ 2021-2027'!$A$6:$U$25</definedName>
    <definedName name="Z_B1D68E0E_48EE_43B2_9157_AE8C3582E381_.wvu.FilterData" localSheetId="1" hidden="1">'ΠΕΠ 2021-2027'!$A$6:$U$25</definedName>
    <definedName name="Z_B206CE02_97AB_4311_916E_736645C33378_.wvu.FilterData" localSheetId="1" hidden="1">'ΠΕΠ 2021-2027'!$A$6:$U$25</definedName>
    <definedName name="Z_B20E152D_CDC0_43C6_91DB_3C23485A0B24_.wvu.FilterData" localSheetId="1" hidden="1">'ΠΕΠ 2021-2027'!$A$6:$U$25</definedName>
    <definedName name="Z_B21A35C8_54CE_4291_893C_A59F87B1FF95_.wvu.FilterData" localSheetId="1" hidden="1">'ΠΕΠ 2021-2027'!$A$6:$U$25</definedName>
    <definedName name="Z_B222F082_1C90_442F_A663_3F81B5CE92F0_.wvu.FilterData" localSheetId="1" hidden="1">'ΠΕΠ 2021-2027'!$A$6:$U$25</definedName>
    <definedName name="Z_B2252236_8C2B_4AF6_90C3_6B22F77C21E7_.wvu.FilterData" localSheetId="1" hidden="1">'ΠΕΠ 2021-2027'!$A$6:$U$25</definedName>
    <definedName name="Z_B2513FC1_37BB_4A4F_82EF_B42C69BF55E0_.wvu.FilterData" localSheetId="1" hidden="1">'ΠΕΠ 2021-2027'!$A$6:$U$25</definedName>
    <definedName name="Z_B264C048_E46E_42CF_8B19_21A551EC925B_.wvu.FilterData" localSheetId="1" hidden="1">'ΠΕΠ 2021-2027'!$A$6:$U$25</definedName>
    <definedName name="Z_B2669104_3C6E_41FE_9ED0_BAFD734A5F63_.wvu.FilterData" localSheetId="1" hidden="1">'ΠΕΠ 2021-2027'!$A$6:$U$25</definedName>
    <definedName name="Z_B26BC9F1_D027_4A16_B8E0_75E94AA321BE_.wvu.FilterData" localSheetId="1" hidden="1">'ΠΕΠ 2021-2027'!$A$6:$U$25</definedName>
    <definedName name="Z_B2EB2970_1967_4161_BAAC_80357CB8E4AB_.wvu.FilterData" localSheetId="1" hidden="1">'ΠΕΠ 2021-2027'!$A$6:$U$25</definedName>
    <definedName name="Z_B2FDC227_8240_40DE_802C_60DC90940EC5_.wvu.FilterData" localSheetId="1" hidden="1">'ΠΕΠ 2021-2027'!$A$6:$U$25</definedName>
    <definedName name="Z_B300FA72_9E12_4999_A802_1451F692D9FF_.wvu.FilterData" localSheetId="1" hidden="1">'ΠΕΠ 2021-2027'!$A$6:$U$194</definedName>
    <definedName name="Z_B34AA2F6_CFCC_4848_8D29_8EB2CF7BA967_.wvu.FilterData" localSheetId="1" hidden="1">'ΠΕΠ 2021-2027'!$A$6:$U$25</definedName>
    <definedName name="Z_B370386C_D5B8_46D2_B609_095A63BDF5AE_.wvu.FilterData" localSheetId="1" hidden="1">'ΠΕΠ 2021-2027'!$A$6:$U$25</definedName>
    <definedName name="Z_B370C019_08EB_40B2_985E_41039E024025_.wvu.FilterData" localSheetId="1" hidden="1">'ΠΕΠ 2021-2027'!$A$6:$U$25</definedName>
    <definedName name="Z_B39EDB6D_394D_44A7_B821_298CD1705AC2_.wvu.FilterData" localSheetId="1" hidden="1">'ΠΕΠ 2021-2027'!$A$6:$U$25</definedName>
    <definedName name="Z_B3AD65D8_DE00_4F0D_9E4A_F4C165206158_.wvu.FilterData" localSheetId="1" hidden="1">'ΠΕΠ 2021-2027'!$A$6:$U$25</definedName>
    <definedName name="Z_B3C4A575_E063_49DC_9F54_B5526CE40893_.wvu.FilterData" localSheetId="1" hidden="1">'ΠΕΠ 2021-2027'!$A$6:$U$194</definedName>
    <definedName name="Z_B433CC0E_9AA1_4DDE_88F8_8B3320C16FA3_.wvu.FilterData" localSheetId="1" hidden="1">'ΠΕΠ 2021-2027'!$A$6:$U$25</definedName>
    <definedName name="Z_B462CC1D_E8FB_42B5_AF3C_BE53C97897BD_.wvu.FilterData" localSheetId="1" hidden="1">'ΠΕΠ 2021-2027'!$A$6:$U$25</definedName>
    <definedName name="Z_B4D47DEC_9DFF_49BD_BF66_A9C59E2AC0E0_.wvu.FilterData" localSheetId="1" hidden="1">'ΠΕΠ 2021-2027'!$A$6:$U$25</definedName>
    <definedName name="Z_B53D67E7_9E0E_4564_ABED_B7DE85871C2C_.wvu.FilterData" localSheetId="1" hidden="1">'ΠΕΠ 2021-2027'!$A$6:$U$194</definedName>
    <definedName name="Z_B54D6724_D2D2_4879_AA9B_49E1B6F96179_.wvu.FilterData" localSheetId="1" hidden="1">'ΠΕΠ 2021-2027'!$A$6:$U$194</definedName>
    <definedName name="Z_B58C9501_C0A3_4E1E_B68B_044190366861_.wvu.FilterData" localSheetId="1" hidden="1">'ΠΕΠ 2021-2027'!$A$6:$U$194</definedName>
    <definedName name="Z_B5927505_66B6_4B82_A942_382B4EB10C62_.wvu.FilterData" localSheetId="1" hidden="1">'ΠΕΠ 2021-2027'!$A$6:$U$25</definedName>
    <definedName name="Z_B592E01E_38F8_42E4_970B_FA5B5E4FF97C_.wvu.FilterData" localSheetId="1" hidden="1">'ΠΕΠ 2021-2027'!$A$6:$U$25</definedName>
    <definedName name="Z_B595BCDF_D0BC_4241_82F0_8EF02DF9DD4F_.wvu.FilterData" localSheetId="1" hidden="1">'ΠΕΠ 2021-2027'!$A$6:$U$194</definedName>
    <definedName name="Z_B5A2B490_30CE_436B_AE4C_5FF5B4740CD8_.wvu.FilterData" localSheetId="1" hidden="1">'ΠΕΠ 2021-2027'!$A$6:$U$25</definedName>
    <definedName name="Z_B5C34214_16E3_454A_90EE_C61346815510_.wvu.FilterData" localSheetId="1" hidden="1">'ΠΕΠ 2021-2027'!$A$6:$U$25</definedName>
    <definedName name="Z_B61A364B_DF8B_418D_A7A3_69AE81DDA561_.wvu.FilterData" localSheetId="1" hidden="1">'ΠΕΠ 2021-2027'!$A$6:$U$25</definedName>
    <definedName name="Z_B694ADD3_587A_48E4_9293_BC7DD4285574_.wvu.FilterData" localSheetId="1" hidden="1">'ΠΕΠ 2021-2027'!$A$6:$U$25</definedName>
    <definedName name="Z_B6C10CB9_4B9C_4DB2_9E07_AFBEC9CC2C99_.wvu.FilterData" localSheetId="1" hidden="1">'ΠΕΠ 2021-2027'!$A$6:$U$25</definedName>
    <definedName name="Z_B70A1E00_E8C6_4C32_A40F_E8E1368BC4C4_.wvu.FilterData" localSheetId="1" hidden="1">'ΠΕΠ 2021-2027'!$A$6:$U$25</definedName>
    <definedName name="Z_B717E060_E149_4DF5_9645_ED2FCF4DB6AE_.wvu.FilterData" localSheetId="1" hidden="1">'ΠΕΠ 2021-2027'!$A$6:$U$25</definedName>
    <definedName name="Z_B7344F27_C831_4CC4_93C6_A2E20DBFFE12_.wvu.FilterData" localSheetId="1" hidden="1">'ΠΕΠ 2021-2027'!$A$6:$U$25</definedName>
    <definedName name="Z_B7469618_359B_4C66_B8B4_CF2848A0EE56_.wvu.FilterData" localSheetId="1" hidden="1">'ΠΕΠ 2021-2027'!$A$6:$U$25</definedName>
    <definedName name="Z_B7805A9A_8CFF_46F6_98BB_2B566C2DCEB8_.wvu.FilterData" localSheetId="1" hidden="1">'ΠΕΠ 2021-2027'!$A$6:$U$25</definedName>
    <definedName name="Z_B85038B0_BD2A_4713_A13C_18F7641EF01C_.wvu.FilterData" localSheetId="1" hidden="1">'ΠΕΠ 2021-2027'!$A$6:$U$25</definedName>
    <definedName name="Z_B851DCDA_7F4A_45A5_881E_9E18EC7E0E52_.wvu.FilterData" localSheetId="1" hidden="1">'ΠΕΠ 2021-2027'!$A$6:$U$25</definedName>
    <definedName name="Z_B858EEBB_F66E_4BB6_B432_89491C5F2734_.wvu.FilterData" localSheetId="1" hidden="1">'ΠΕΠ 2021-2027'!$A$6:$U$25</definedName>
    <definedName name="Z_B8C0D618_9CFB_4282_B500_819FE3B9AAC3_.wvu.FilterData" localSheetId="1" hidden="1">'ΠΕΠ 2021-2027'!$A$6:$U$25</definedName>
    <definedName name="Z_B8E4E9FE_B4CC_462C_B604_0A7450D420DF_.wvu.FilterData" localSheetId="1" hidden="1">'ΠΕΠ 2021-2027'!$A$6:$U$25</definedName>
    <definedName name="Z_B8EC8A13_11A6_4CDB_893A_F7F9CA11C332_.wvu.FilterData" localSheetId="1" hidden="1">'ΠΕΠ 2021-2027'!$A$6:$U$25</definedName>
    <definedName name="Z_B90E1665_A9EF_48F1_B3B9_F4E652C73DB6_.wvu.FilterData" localSheetId="1" hidden="1">'ΠΕΠ 2021-2027'!$A$6:$U$25</definedName>
    <definedName name="Z_B910B045_8126_479A_96B5_CEC1FA483B02_.wvu.FilterData" localSheetId="1" hidden="1">'ΠΕΠ 2021-2027'!$A$6:$U$25</definedName>
    <definedName name="Z_B9369926_8863_437A_8584_F75E86637F35_.wvu.FilterData" localSheetId="1" hidden="1">'ΠΕΠ 2021-2027'!$A$6:$U$25</definedName>
    <definedName name="Z_B9980A02_4EE3_4B25_95E9_89F72C893A19_.wvu.FilterData" localSheetId="1" hidden="1">'ΠΕΠ 2021-2027'!$A$6:$U$25</definedName>
    <definedName name="Z_B99D3B03_9B0F_4857_9B51_7FC6A0057C34_.wvu.FilterData" localSheetId="1" hidden="1">'ΠΕΠ 2021-2027'!$A$6:$U$25</definedName>
    <definedName name="Z_BA22CAF9_900D_4092_B662_81DDB18A4D2B_.wvu.FilterData" localSheetId="1" hidden="1">'ΠΕΠ 2021-2027'!$A$6:$U$25</definedName>
    <definedName name="Z_BA73FC85_6D05_47F3_8D5D_9E411F99AA00_.wvu.FilterData" localSheetId="1" hidden="1">'ΠΕΠ 2021-2027'!$A$6:$U$25</definedName>
    <definedName name="Z_BA98BEC4_67E6_4805_97F9_ED8E8325612D_.wvu.FilterData" localSheetId="1" hidden="1">'ΠΕΠ 2021-2027'!$A$6:$U$25</definedName>
    <definedName name="Z_BAD1EF59_183D_434E_AB66_897D951C0046_.wvu.FilterData" localSheetId="1" hidden="1">'ΠΕΠ 2021-2027'!$A$6:$U$25</definedName>
    <definedName name="Z_BAE16FF4_A4AF_4D6B_88DD_B12FF212ED80_.wvu.FilterData" localSheetId="1" hidden="1">'ΠΕΠ 2021-2027'!$A$6:$U$25</definedName>
    <definedName name="Z_BAE42A33_CBD8_43DA_A125_AB828655DC27_.wvu.FilterData" localSheetId="1" hidden="1">'ΠΕΠ 2021-2027'!$A$6:$U$25</definedName>
    <definedName name="Z_BAEBA94A_BB4E_42D7_A30E_9590CD3093E2_.wvu.FilterData" localSheetId="1" hidden="1">'ΠΕΠ 2021-2027'!$A$6:$U$25</definedName>
    <definedName name="Z_BAF061DF_5D90_4C59_8592_F23732D5D58D_.wvu.FilterData" localSheetId="1" hidden="1">'ΠΕΠ 2021-2027'!$A$6:$U$25</definedName>
    <definedName name="Z_BB08E290_40A2_43C1_B4A1_3AE3ACAE7F19_.wvu.FilterData" localSheetId="1" hidden="1">'ΠΕΠ 2021-2027'!$A$6:$U$25</definedName>
    <definedName name="Z_BBAC7D67_E9F8_4CF0_9E79_3C9427860292_.wvu.FilterData" localSheetId="1" hidden="1">'ΠΕΠ 2021-2027'!$A$6:$U$25</definedName>
    <definedName name="Z_BBBF15E2_DCCE_4BD2_97F6_D135D35D5B13_.wvu.FilterData" localSheetId="1" hidden="1">'ΠΕΠ 2021-2027'!$A$6:$U$25</definedName>
    <definedName name="Z_BBF75F08_7114_44BB_AC7F_FC9386A46762_.wvu.FilterData" localSheetId="1" hidden="1">'ΠΕΠ 2021-2027'!$A$6:$U$25</definedName>
    <definedName name="Z_BBFA8C21_D615_4CFC_AD8A_65B1595F2B2D_.wvu.FilterData" localSheetId="1" hidden="1">'ΠΕΠ 2021-2027'!$A$6:$U$25</definedName>
    <definedName name="Z_BC1FEF34_9595_433C_B5C6_A99883BC0B50_.wvu.FilterData" localSheetId="1" hidden="1">'ΠΕΠ 2021-2027'!$A$6:$U$25</definedName>
    <definedName name="Z_BC6B1140_E5DD_407F_B2A6_6038C40D568C_.wvu.FilterData" localSheetId="1" hidden="1">'ΠΕΠ 2021-2027'!$A$6:$U$194</definedName>
    <definedName name="Z_BC85F0E9_BC0D_4972_B097_B919D03B583C_.wvu.FilterData" localSheetId="1" hidden="1">'ΠΕΠ 2021-2027'!$A$6:$U$25</definedName>
    <definedName name="Z_BCBE1895_90B7_4520_9324_7E9E6FA5392A_.wvu.FilterData" localSheetId="1" hidden="1">'ΠΕΠ 2021-2027'!$A$6:$U$25</definedName>
    <definedName name="Z_BCCDF3D9_C7AC_4D49_A4B3_12CBEA3D91A1_.wvu.FilterData" localSheetId="1" hidden="1">'ΠΕΠ 2021-2027'!$A$6:$U$25</definedName>
    <definedName name="Z_BD45788A_5A46_4F0B_8800_8A0028EB3990_.wvu.FilterData" localSheetId="1" hidden="1">'ΠΕΠ 2021-2027'!$A$6:$U$25</definedName>
    <definedName name="Z_BD62CE71_B057_42E3_9D5B_EF61282051B2_.wvu.FilterData" localSheetId="1" hidden="1">'ΠΕΠ 2021-2027'!$A$6:$U$25</definedName>
    <definedName name="Z_BD6B9861_5EB7_448B_BDC3_865A017F8F38_.wvu.FilterData" localSheetId="1" hidden="1">'ΠΕΠ 2021-2027'!$A$6:$U$25</definedName>
    <definedName name="Z_BD840217_87AF_47CE_ABF8_825418468DDE_.wvu.FilterData" localSheetId="1" hidden="1">'ΠΕΠ 2021-2027'!$A$6:$U$25</definedName>
    <definedName name="Z_BDA386A4_0EBE_4242_B33D_5BF16A96788A_.wvu.FilterData" localSheetId="1" hidden="1">'ΠΕΠ 2021-2027'!$A$6:$U$25</definedName>
    <definedName name="Z_BDD1814D_A1B6_42AE_828F_952C231CB98E_.wvu.FilterData" localSheetId="1" hidden="1">'ΠΕΠ 2021-2027'!$A$6:$U$194</definedName>
    <definedName name="Z_BDFDC204_5216_4B35_BC79_D0508A5A3BEE_.wvu.FilterData" localSheetId="1" hidden="1">'ΠΕΠ 2021-2027'!$A$6:$U$25</definedName>
    <definedName name="Z_BE0CDA78_86D9_4E48_91F2_0EE2376471FE_.wvu.FilterData" localSheetId="1" hidden="1">'ΠΕΠ 2021-2027'!$A$6:$U$194</definedName>
    <definedName name="Z_BE0CDA78_86D9_4E48_91F2_0EE2376471FE_.wvu.PrintArea" localSheetId="1" hidden="1">'ΠΕΠ 2021-2027'!$A$8:$U$194</definedName>
    <definedName name="Z_BE0CDA78_86D9_4E48_91F2_0EE2376471FE_.wvu.PrintTitles" localSheetId="1" hidden="1">'ΠΕΠ 2021-2027'!$1:$6</definedName>
    <definedName name="Z_BE2AEA18_B58D_4F5C_BB90_90D11FC74473_.wvu.FilterData" localSheetId="1" hidden="1">'ΠΕΠ 2021-2027'!$A$6:$U$194</definedName>
    <definedName name="Z_BE7059EB_4FA3_4809_BAE0_BE28E026B284_.wvu.FilterData" localSheetId="1" hidden="1">'ΠΕΠ 2021-2027'!$A$6:$U$25</definedName>
    <definedName name="Z_BF819194_EA32_41AB_8922_77680682289F_.wvu.FilterData" localSheetId="1" hidden="1">'ΠΕΠ 2021-2027'!$A$6:$U$194</definedName>
    <definedName name="Z_BF83C43F_6863_456D_B092_0A6F3B0B6B5F_.wvu.FilterData" localSheetId="1" hidden="1">'ΠΕΠ 2021-2027'!$A$6:$U$25</definedName>
    <definedName name="Z_BFF1A958_E87E_40EF_BBBA_539B3D293717_.wvu.FilterData" localSheetId="1" hidden="1">'ΠΕΠ 2021-2027'!$A$6:$U$25</definedName>
    <definedName name="Z_C000FE89_E61B_4A43_A9D6_5FC5F09E8916_.wvu.FilterData" localSheetId="1" hidden="1">'ΠΕΠ 2021-2027'!$A$6:$U$25</definedName>
    <definedName name="Z_C0083E43_5C01_4DB9_B351_5D5F964C54AB_.wvu.FilterData" localSheetId="1" hidden="1">'ΠΕΠ 2021-2027'!$A$6:$U$25</definedName>
    <definedName name="Z_C0412AF4_6577_49B6_98B3_3AA63711AFDF_.wvu.FilterData" localSheetId="1" hidden="1">'ΠΕΠ 2021-2027'!$A$6:$U$194</definedName>
    <definedName name="Z_C052AF8D_FCFF_48DD_B976_62645E135978_.wvu.FilterData" localSheetId="1" hidden="1">'ΠΕΠ 2021-2027'!$A$6:$U$25</definedName>
    <definedName name="Z_C0755A22_2CA2_4762_90F4_6F69D346F28D_.wvu.FilterData" localSheetId="1" hidden="1">'ΠΕΠ 2021-2027'!$A$6:$U$194</definedName>
    <definedName name="Z_C0755A22_2CA2_4762_90F4_6F69D346F28D_.wvu.PrintArea" localSheetId="1" hidden="1">'ΠΕΠ 2021-2027'!$A$8:$U$194</definedName>
    <definedName name="Z_C0755A22_2CA2_4762_90F4_6F69D346F28D_.wvu.PrintTitles" localSheetId="1" hidden="1">'ΠΕΠ 2021-2027'!$1:$6</definedName>
    <definedName name="Z_C0A6FA9E_FE2C_4767_84BC_B945A67BA5C6_.wvu.FilterData" localSheetId="1" hidden="1">'ΠΕΠ 2021-2027'!$A$6:$U$25</definedName>
    <definedName name="Z_C0F27DD4_11F9_46D2_9EE7_5FE989D9537F_.wvu.FilterData" localSheetId="1" hidden="1">'ΠΕΠ 2021-2027'!$A$6:$U$25</definedName>
    <definedName name="Z_C14BED24_6089_4E94_8B8D_A2C0A8DBB22D_.wvu.FilterData" localSheetId="1" hidden="1">'ΠΕΠ 2021-2027'!$A$6:$U$25</definedName>
    <definedName name="Z_C14E9161_B291_49D9_81E1_31EFA5ACAAC6_.wvu.FilterData" localSheetId="1" hidden="1">'ΠΕΠ 2021-2027'!$A$6:$U$25</definedName>
    <definedName name="Z_C1557119_3C7A_4E69_BFF6_26C31AB4FE66_.wvu.FilterData" localSheetId="1" hidden="1">'ΠΕΠ 2021-2027'!$A$6:$U$25</definedName>
    <definedName name="Z_C16AC95E_27B3_49C3_9D0D_19C008EBD70D_.wvu.FilterData" localSheetId="1" hidden="1">'ΠΕΠ 2021-2027'!$A$6:$U$25</definedName>
    <definedName name="Z_C16F3C95_E90F_42A0_989E_6D7669569CAE_.wvu.FilterData" localSheetId="1" hidden="1">'ΠΕΠ 2021-2027'!$A$6:$U$194</definedName>
    <definedName name="Z_C1D333E3_4A9A_494D_945F_C31E329420F7_.wvu.FilterData" localSheetId="1" hidden="1">'ΠΕΠ 2021-2027'!$A$6:$U$25</definedName>
    <definedName name="Z_C1E76B53_B970_409A_B779_A7107D26D119_.wvu.FilterData" localSheetId="1" hidden="1">'ΠΕΠ 2021-2027'!$A$6:$U$25</definedName>
    <definedName name="Z_C1FAA916_FCEA_4697_B13A_7521431555AE_.wvu.FilterData" localSheetId="1" hidden="1">'ΠΕΠ 2021-2027'!$A$6:$U$25</definedName>
    <definedName name="Z_C215CF67_8A09_4984_939F_C96CFAFF5FD9_.wvu.FilterData" localSheetId="1" hidden="1">'ΠΕΠ 2021-2027'!$A$6:$U$25</definedName>
    <definedName name="Z_C2A76A60_A873_4931_A813_AA5A931EA401_.wvu.FilterData" localSheetId="1" hidden="1">'ΠΕΠ 2021-2027'!$A$6:$U$25</definedName>
    <definedName name="Z_C347EFE8_0EBA_48AD_8B55_0B7A48222BB4_.wvu.FilterData" localSheetId="1" hidden="1">'ΠΕΠ 2021-2027'!$A$6:$U$194</definedName>
    <definedName name="Z_C367CF3B_A67F_4906_B8DE_1C96F095182F_.wvu.FilterData" localSheetId="1" hidden="1">'ΠΕΠ 2021-2027'!$A$6:$U$194</definedName>
    <definedName name="Z_C367CF3B_A67F_4906_B8DE_1C96F095182F_.wvu.PrintArea" localSheetId="1" hidden="1">'ΠΕΠ 2021-2027'!$A$8:$U$194</definedName>
    <definedName name="Z_C367CF3B_A67F_4906_B8DE_1C96F095182F_.wvu.PrintTitles" localSheetId="1" hidden="1">'ΠΕΠ 2021-2027'!$1:$6</definedName>
    <definedName name="Z_C371002F_1D97_48D3_B035_FC2C63B9449C_.wvu.FilterData" localSheetId="1" hidden="1">'ΠΕΠ 2021-2027'!$A$6:$U$25</definedName>
    <definedName name="Z_C37590D7_E02B_437E_89BE_8A2E25E2F1BE_.wvu.FilterData" localSheetId="1" hidden="1">'ΠΕΠ 2021-2027'!$A$6:$U$25</definedName>
    <definedName name="Z_C37F16F2_7B58_446F_B39F_F89C53F31D15_.wvu.FilterData" localSheetId="1" hidden="1">'ΠΕΠ 2021-2027'!$A$6:$U$25</definedName>
    <definedName name="Z_C395B4B9_2A80_4D3F_95F4_2C41C5D89EB7_.wvu.FilterData" localSheetId="1" hidden="1">'ΠΕΠ 2021-2027'!$A$6:$U$25</definedName>
    <definedName name="Z_C3EB8F8D_B0F7_43C6_A33B_0DB74E4B9CBB_.wvu.FilterData" localSheetId="1" hidden="1">'ΠΕΠ 2021-2027'!$A$6:$U$25</definedName>
    <definedName name="Z_C3FC6BBC_105B_4003_847F_05CE5FE63956_.wvu.FilterData" localSheetId="1" hidden="1">'ΠΕΠ 2021-2027'!$A$6:$U$25</definedName>
    <definedName name="Z_C41B8BE6_F69A_43F7_BC7A_1722C47B5481_.wvu.FilterData" localSheetId="1" hidden="1">'ΠΕΠ 2021-2027'!$A$6:$U$25</definedName>
    <definedName name="Z_C44D9AFE_F922_4947_879B_1F3EDCD0F24C_.wvu.FilterData" localSheetId="1" hidden="1">'ΠΕΠ 2021-2027'!$A$6:$U$194</definedName>
    <definedName name="Z_C4588F52_9C99_4346_88BF_CF58B6CCE2FD_.wvu.FilterData" localSheetId="1" hidden="1">'ΠΕΠ 2021-2027'!$A$6:$U$25</definedName>
    <definedName name="Z_C4673E1C_2919_4B0B_9A4A_9F2E55F8F734_.wvu.FilterData" localSheetId="1" hidden="1">'ΠΕΠ 2021-2027'!$A$6:$U$25</definedName>
    <definedName name="Z_C4755AA4_51EE_4BB0_AD5E_137C88C1ECC2_.wvu.FilterData" localSheetId="1" hidden="1">'ΠΕΠ 2021-2027'!$A$6:$U$25</definedName>
    <definedName name="Z_C480B9ED_461B_4789_BCC4_1B4C65B6AB72_.wvu.FilterData" localSheetId="1" hidden="1">'ΠΕΠ 2021-2027'!$A$6:$U$25</definedName>
    <definedName name="Z_C4C91679_4174_488B_9B20_CA3A2D360A9F_.wvu.FilterData" localSheetId="1" hidden="1">'ΠΕΠ 2021-2027'!$A$6:$U$25</definedName>
    <definedName name="Z_C4EDE5C3_14D3_4706_88E3_6F18C9FF82FF_.wvu.FilterData" localSheetId="1" hidden="1">'ΠΕΠ 2021-2027'!$A$6:$U$25</definedName>
    <definedName name="Z_C50226FA_6180_4A3E_8D0A_726078F89C37_.wvu.FilterData" localSheetId="1" hidden="1">'ΠΕΠ 2021-2027'!$A$6:$U$25</definedName>
    <definedName name="Z_C536846B_F0A5_4A7D_BA90_9A0991B37D55_.wvu.FilterData" localSheetId="1" hidden="1">'ΠΕΠ 2021-2027'!$A$6:$U$194</definedName>
    <definedName name="Z_C575D6B1_A2B2_4971_9A35_7EE5D3046197_.wvu.FilterData" localSheetId="1" hidden="1">'ΠΕΠ 2021-2027'!$A$6:$U$25</definedName>
    <definedName name="Z_C5A5F4D2_B74A_4767_9FC3_7464ADB08DDC_.wvu.FilterData" localSheetId="1" hidden="1">'ΠΕΠ 2021-2027'!$A$6:$U$25</definedName>
    <definedName name="Z_C5BAF9DC_D59C_48F9_A4D3_1EBE6B8FA53E_.wvu.FilterData" localSheetId="1" hidden="1">'ΠΕΠ 2021-2027'!$A$6:$U$25</definedName>
    <definedName name="Z_C5BE867C_DAFD_4A6E_876A_E1F3B3F08D9A_.wvu.FilterData" localSheetId="1" hidden="1">'ΠΕΠ 2021-2027'!$A$6:$U$25</definedName>
    <definedName name="Z_C5FD15A9_B2AD_4AF0_84BE_0E66C9D55FF8_.wvu.FilterData" localSheetId="1" hidden="1">'ΠΕΠ 2021-2027'!$A$6:$U$25</definedName>
    <definedName name="Z_C629C392_BEF8_4EC2_A26E_C836953BDB43_.wvu.FilterData" localSheetId="1" hidden="1">'ΠΕΠ 2021-2027'!$A$6:$U$25</definedName>
    <definedName name="Z_C6A842DC_BC49_43DC_8B94_0015E3ADDD3D_.wvu.FilterData" localSheetId="1" hidden="1">'ΠΕΠ 2021-2027'!$A$6:$U$25</definedName>
    <definedName name="Z_C6B83EFD_5FC0_4B58_B78C_F6B52561A76C_.wvu.FilterData" localSheetId="1" hidden="1">'ΠΕΠ 2021-2027'!$A$6:$U$25</definedName>
    <definedName name="Z_C6C3DC49_A13F_4533_A2D0_7302076C2972_.wvu.FilterData" localSheetId="1" hidden="1">'ΠΕΠ 2021-2027'!$A$6:$U$25</definedName>
    <definedName name="Z_C6C94C11_F87B_46A0_8288_C2820B26A4F7_.wvu.FilterData" localSheetId="1" hidden="1">'ΠΕΠ 2021-2027'!$A$6:$U$25</definedName>
    <definedName name="Z_C6E72320_54E0_4799_A330_D015CFB05AAF_.wvu.FilterData" localSheetId="1" hidden="1">'ΠΕΠ 2021-2027'!$A$6:$U$25</definedName>
    <definedName name="Z_C7206EEC_70AB_4359_BEB5_170654BBA485_.wvu.FilterData" localSheetId="1" hidden="1">'ΠΕΠ 2021-2027'!$A$6:$U$25</definedName>
    <definedName name="Z_C7304698_F720_41BB_93EA_61EB65E432D5_.wvu.FilterData" localSheetId="1" hidden="1">'ΠΕΠ 2021-2027'!$A$6:$U$25</definedName>
    <definedName name="Z_C743655E_8A42_4742_9068_52FFA3F31B05_.wvu.FilterData" localSheetId="1" hidden="1">'ΠΕΠ 2021-2027'!$A$6:$U$25</definedName>
    <definedName name="Z_C74F8544_EE6D_4E91_B788_45B0A39BAD72_.wvu.FilterData" localSheetId="1" hidden="1">'ΠΕΠ 2021-2027'!$A$6:$U$25</definedName>
    <definedName name="Z_C76B4E32_430B_4C27_8506_F1B93BE44A68_.wvu.FilterData" localSheetId="1" hidden="1">'ΠΕΠ 2021-2027'!$A$6:$U$25</definedName>
    <definedName name="Z_C77ECB06_FD7D_4791_86ED_96087D1C0F24_.wvu.FilterData" localSheetId="1" hidden="1">'ΠΕΠ 2021-2027'!$A$6:$U$25</definedName>
    <definedName name="Z_C7874665_1150_4E20_A9DF_B39682FAEC1E_.wvu.FilterData" localSheetId="1" hidden="1">'ΠΕΠ 2021-2027'!$A$6:$U$25</definedName>
    <definedName name="Z_C7A2147B_D7F4_41E7_93AF_99B2A5C8FFCC_.wvu.FilterData" localSheetId="1" hidden="1">'ΠΕΠ 2021-2027'!$A$6:$U$194</definedName>
    <definedName name="Z_C7C314DD_FF45_43EC_8BBC_1AD4EED165B5_.wvu.FilterData" localSheetId="1" hidden="1">'ΠΕΠ 2021-2027'!$A$6:$U$25</definedName>
    <definedName name="Z_C8633701_AB1D_4246_A604_B14D1F6A38D7_.wvu.FilterData" localSheetId="1" hidden="1">'ΠΕΠ 2021-2027'!$A$6:$U$25</definedName>
    <definedName name="Z_C8A2FCB8_0246_4FEB_BEDE_1068AAEDA6F6_.wvu.FilterData" localSheetId="1" hidden="1">'ΠΕΠ 2021-2027'!$A$6:$U$25</definedName>
    <definedName name="Z_C8FBFF62_983C_4C0D_9FD5_EC6456666AAE_.wvu.FilterData" localSheetId="1" hidden="1">'ΠΕΠ 2021-2027'!$A$6:$U$25</definedName>
    <definedName name="Z_C8FD6C7E_5B7D_4520_BCBC_23AB79537F91_.wvu.FilterData" localSheetId="1" hidden="1">'ΠΕΠ 2021-2027'!$A$6:$U$25</definedName>
    <definedName name="Z_C91AC9E8_C856_4E26_9D46_D3BCEDDDB193_.wvu.FilterData" localSheetId="1" hidden="1">'ΠΕΠ 2021-2027'!$A$6:$U$25</definedName>
    <definedName name="Z_C92CCE46_3032_46A7_A461_EABED39FD215_.wvu.FilterData" localSheetId="1" hidden="1">'ΠΕΠ 2021-2027'!$A$6:$U$25</definedName>
    <definedName name="Z_C954E077_7F0A_4703_99F0_C82BF933E50B_.wvu.FilterData" localSheetId="1" hidden="1">'ΠΕΠ 2021-2027'!$A$6:$U$25</definedName>
    <definedName name="Z_C9B6BB6C_9177_47B6_9A46_D71494C5F16A_.wvu.FilterData" localSheetId="1" hidden="1">'ΠΕΠ 2021-2027'!$A$6:$U$25</definedName>
    <definedName name="Z_C9ECF603_7D89_4180_ACF7_26210BB3A33F_.wvu.FilterData" localSheetId="1" hidden="1">'ΠΕΠ 2021-2027'!$A$6:$U$25</definedName>
    <definedName name="Z_CA19F4B1_C78C_4472_98E8_A581EC105C07_.wvu.FilterData" localSheetId="1" hidden="1">'ΠΕΠ 2021-2027'!$A$6:$U$25</definedName>
    <definedName name="Z_CA272813_10E8_4C6E_8F42_345E7B853CA2_.wvu.FilterData" localSheetId="1" hidden="1">'ΠΕΠ 2021-2027'!$A$6:$U$25</definedName>
    <definedName name="Z_CA2930E6_B831_47E4_BF80_93ED19A808A9_.wvu.FilterData" localSheetId="1" hidden="1">'ΠΕΠ 2021-2027'!$A$6:$U$25</definedName>
    <definedName name="Z_CA500FC2_13A4_43C6_9854_5AE31E43E03D_.wvu.FilterData" localSheetId="1" hidden="1">'ΠΕΠ 2021-2027'!$A$6:$U$25</definedName>
    <definedName name="Z_CA87F94A_B204_4A9B_91AB_873FCCEF9967_.wvu.FilterData" localSheetId="1" hidden="1">'ΠΕΠ 2021-2027'!$A$6:$U$25</definedName>
    <definedName name="Z_CAD33CDC_B630_4258_9167_1D925C4C15D6_.wvu.FilterData" localSheetId="1" hidden="1">'ΠΕΠ 2021-2027'!$A$6:$U$25</definedName>
    <definedName name="Z_CB16E3B9_8964_4102_95A9_09A7FFE0D1E6_.wvu.FilterData" localSheetId="1" hidden="1">'ΠΕΠ 2021-2027'!$A$6:$U$25</definedName>
    <definedName name="Z_CB5C8B21_BDC0_4ED7_8973_AC0FD32FDA50_.wvu.FilterData" localSheetId="1" hidden="1">'ΠΕΠ 2021-2027'!$A$6:$U$25</definedName>
    <definedName name="Z_CB5F2E3B_4173_43DC_BC92_0AAAE9AEF351_.wvu.FilterData" localSheetId="1" hidden="1">'ΠΕΠ 2021-2027'!$A$6:$U$25</definedName>
    <definedName name="Z_CB621201_B979_4424_86CC_0E4FCD5DEA5A_.wvu.FilterData" localSheetId="1" hidden="1">'ΠΕΠ 2021-2027'!$A$6:$U$25</definedName>
    <definedName name="Z_CB92B424_982A_4802_9569_EFD683A6DDDB_.wvu.FilterData" localSheetId="1" hidden="1">'ΠΕΠ 2021-2027'!$A$6:$U$25</definedName>
    <definedName name="Z_CB9D4FCD_1203_415F_8F1E_406C50197BAC_.wvu.FilterData" localSheetId="1" hidden="1">'ΠΕΠ 2021-2027'!$A$6:$U$25</definedName>
    <definedName name="Z_CBA46AA4_1627_4EA1_9924_3727225854B3_.wvu.FilterData" localSheetId="1" hidden="1">'ΠΕΠ 2021-2027'!$A$6:$U$25</definedName>
    <definedName name="Z_CBD2528C_D2FF_42A1_9920_52AE1B51E714_.wvu.FilterData" localSheetId="1" hidden="1">'ΠΕΠ 2021-2027'!$A$6:$U$25</definedName>
    <definedName name="Z_CBD6432E_17AB_4CC0_A19C_CF8551DCACCE_.wvu.FilterData" localSheetId="1" hidden="1">'ΠΕΠ 2021-2027'!$A$6:$U$25</definedName>
    <definedName name="Z_CC170932_C787_4313_9150_C2024CA548EB_.wvu.FilterData" localSheetId="1" hidden="1">'ΠΕΠ 2021-2027'!$A$6:$U$25</definedName>
    <definedName name="Z_CC292D34_DC34_4D8B_9C04_06416FF5F9C9_.wvu.FilterData" localSheetId="1" hidden="1">'ΠΕΠ 2021-2027'!$A$6:$U$25</definedName>
    <definedName name="Z_CC459859_7134_4BCB_ADFC_BB554DC12AB0_.wvu.FilterData" localSheetId="1" hidden="1">'ΠΕΠ 2021-2027'!$A$6:$U$25</definedName>
    <definedName name="Z_CC49EBA0_0EBD_436D_8581_61C912569E98_.wvu.FilterData" localSheetId="1" hidden="1">'ΠΕΠ 2021-2027'!$A$6:$U$25</definedName>
    <definedName name="Z_CC5039E2_F573_4606_B7CF_7A09CD2F0C65_.wvu.FilterData" localSheetId="1" hidden="1">'ΠΕΠ 2021-2027'!$A$6:$U$25</definedName>
    <definedName name="Z_CC69ED33_6AD6_43C8_96DB_D0ED4C817E60_.wvu.FilterData" localSheetId="1" hidden="1">'ΠΕΠ 2021-2027'!$A$6:$U$25</definedName>
    <definedName name="Z_CC9F4B2E_1D9B_4F80_AC83_9B16BABA8AF2_.wvu.FilterData" localSheetId="1" hidden="1">'ΠΕΠ 2021-2027'!$A$6:$U$25</definedName>
    <definedName name="Z_CCC17621_3B9D_4283_BE15_DC55DC5AD4A1_.wvu.FilterData" localSheetId="1" hidden="1">'ΠΕΠ 2021-2027'!$A$6:$U$25</definedName>
    <definedName name="Z_CCD6AE4E_CC7E_4307_9B5D_E5C2E74D9999_.wvu.FilterData" localSheetId="1" hidden="1">'ΠΕΠ 2021-2027'!$A$6:$U$25</definedName>
    <definedName name="Z_CCEE4628_9E16_4CBD_8E19_76F7F3C780E0_.wvu.FilterData" localSheetId="1" hidden="1">'ΠΕΠ 2021-2027'!$A$6:$U$25</definedName>
    <definedName name="Z_CD079D6D_7431_4047_9FA5_D3DEACD7D3DC_.wvu.FilterData" localSheetId="1" hidden="1">'ΠΕΠ 2021-2027'!$A$6:$U$25</definedName>
    <definedName name="Z_CD2907D2_383D_4760_8B78_FB7D73412BE7_.wvu.FilterData" localSheetId="1" hidden="1">'ΠΕΠ 2021-2027'!$A$6:$U$194</definedName>
    <definedName name="Z_CE0BD460_9A4C_4D60_9A97_F7341162F644_.wvu.FilterData" localSheetId="1" hidden="1">'ΠΕΠ 2021-2027'!$A$6:$U$194</definedName>
    <definedName name="Z_CE0BD460_9A4C_4D60_9A97_F7341162F644_.wvu.PrintArea" localSheetId="1" hidden="1">'ΠΕΠ 2021-2027'!$A$8:$U$194</definedName>
    <definedName name="Z_CE0BD460_9A4C_4D60_9A97_F7341162F644_.wvu.PrintTitles" localSheetId="1" hidden="1">'ΠΕΠ 2021-2027'!$1:$6</definedName>
    <definedName name="Z_CE297AF1_312B_46F4_8D34_E2914E32274A_.wvu.FilterData" localSheetId="1" hidden="1">'ΠΕΠ 2021-2027'!$A$6:$U$25</definedName>
    <definedName name="Z_CE3A6F14_1FBD_4260_A07B_C4316591A029_.wvu.FilterData" localSheetId="1" hidden="1">'ΠΕΠ 2021-2027'!$A$6:$U$25</definedName>
    <definedName name="Z_CE7D661D_8B21_4686_92D3_25C2476022A5_.wvu.FilterData" localSheetId="1" hidden="1">'ΠΕΠ 2021-2027'!$A$6:$U$194</definedName>
    <definedName name="Z_CE7D661D_8B21_4686_92D3_25C2476022A5_.wvu.PrintArea" localSheetId="1" hidden="1">'ΠΕΠ 2021-2027'!$A$8:$U$194</definedName>
    <definedName name="Z_CE7D661D_8B21_4686_92D3_25C2476022A5_.wvu.PrintTitles" localSheetId="1" hidden="1">'ΠΕΠ 2021-2027'!$1:$6</definedName>
    <definedName name="Z_CEBD0B4D_FF40_4708_AB50_6D2262F19AA2_.wvu.FilterData" localSheetId="1" hidden="1">'ΠΕΠ 2021-2027'!$A$6:$U$25</definedName>
    <definedName name="Z_CF1AA4AC_328D_4BA0_80C7_13216852B25E_.wvu.FilterData" localSheetId="1" hidden="1">'ΠΕΠ 2021-2027'!$A$6:$U$25</definedName>
    <definedName name="Z_CF302488_D53E_4A0C_8C5F_44E616B186A2_.wvu.FilterData" localSheetId="1" hidden="1">'ΠΕΠ 2021-2027'!$A$6:$U$25</definedName>
    <definedName name="Z_CF3DDA7D_F99B_42AE_BE24_D53F401A9FA7_.wvu.FilterData" localSheetId="1" hidden="1">'ΠΕΠ 2021-2027'!$A$6:$U$25</definedName>
    <definedName name="Z_CF536169_EC53_4F0B_91C2_231B32F8F39B_.wvu.FilterData" localSheetId="1" hidden="1">'ΠΕΠ 2021-2027'!$A$6:$U$25</definedName>
    <definedName name="Z_CF76D5C4_7F67_4017_9EE0_732E1CADB839_.wvu.FilterData" localSheetId="1" hidden="1">'ΠΕΠ 2021-2027'!$A$6:$U$25</definedName>
    <definedName name="Z_CFA27FBC_240F_49C7_8781_9EC9A0D787A0_.wvu.FilterData" localSheetId="1" hidden="1">'ΠΕΠ 2021-2027'!$A$6:$U$194</definedName>
    <definedName name="Z_CFAF7315_8965_48BC_84FC_3704691264B8_.wvu.FilterData" localSheetId="1" hidden="1">'ΠΕΠ 2021-2027'!$A$6:$U$25</definedName>
    <definedName name="Z_CFDCB501_2EA2_42CF_A2AE_945B8FEFB63A_.wvu.FilterData" localSheetId="1" hidden="1">'ΠΕΠ 2021-2027'!$A$6:$U$25</definedName>
    <definedName name="Z_CFF9A363_7039_4FC1_AEB8_BF20CCC341F7_.wvu.FilterData" localSheetId="1" hidden="1">'ΠΕΠ 2021-2027'!$A$6:$U$25</definedName>
    <definedName name="Z_D004FF77_92B5_4A6E_8009_C66A524BDB5B_.wvu.FilterData" localSheetId="1" hidden="1">'ΠΕΠ 2021-2027'!$A$6:$U$25</definedName>
    <definedName name="Z_D0376446_BF40_4382_8562_26A9DD28CB7C_.wvu.FilterData" localSheetId="1" hidden="1">'ΠΕΠ 2021-2027'!$A$6:$U$25</definedName>
    <definedName name="Z_D041EF6F_2F92_4DA1_B606_128D64A783E9_.wvu.FilterData" localSheetId="1" hidden="1">'ΠΕΠ 2021-2027'!$A$6:$U$25</definedName>
    <definedName name="Z_D0F8F786_A9BE_4BF0_8BC3_021F1792A7E9_.wvu.FilterData" localSheetId="1" hidden="1">'ΠΕΠ 2021-2027'!$A$6:$U$25</definedName>
    <definedName name="Z_D127693D_A375_4297_80F7_2D361F0A6D76_.wvu.FilterData" localSheetId="1" hidden="1">'ΠΕΠ 2021-2027'!$A$6:$U$25</definedName>
    <definedName name="Z_D1A3DB6F_A5FA_46B5_89A2_28E6243BDBEA_.wvu.FilterData" localSheetId="1" hidden="1">'ΠΕΠ 2021-2027'!$A$6:$U$25</definedName>
    <definedName name="Z_D1BE1627_37E8_4E29_93AB_119335C99330_.wvu.FilterData" localSheetId="1" hidden="1">'ΠΕΠ 2021-2027'!$A$6:$U$25</definedName>
    <definedName name="Z_D26564EF_697D_4A6B_823C_0560F1C3B8EF_.wvu.FilterData" localSheetId="1" hidden="1">'ΠΕΠ 2021-2027'!$A$6:$U$25</definedName>
    <definedName name="Z_D268896A_7036_4965_B379_11A9FBD22A1C_.wvu.FilterData" localSheetId="1" hidden="1">'ΠΕΠ 2021-2027'!$A$6:$U$25</definedName>
    <definedName name="Z_D2A22F04_726F_4236_B52A_2E64D3D356D1_.wvu.FilterData" localSheetId="1" hidden="1">'ΠΕΠ 2021-2027'!$A$6:$U$25</definedName>
    <definedName name="Z_D2DE1995_5283_4F6D_8815_C0C0AC61D824_.wvu.FilterData" localSheetId="1" hidden="1">'ΠΕΠ 2021-2027'!$A$6:$U$25</definedName>
    <definedName name="Z_D2F7C949_F8BF_4ADC_BFFC_E3774132D19B_.wvu.FilterData" localSheetId="1" hidden="1">'ΠΕΠ 2021-2027'!$A$6:$U$25</definedName>
    <definedName name="Z_D31E7548_5D7F_432E_8479_BAFAE0F22285_.wvu.FilterData" localSheetId="1" hidden="1">'ΠΕΠ 2021-2027'!$A$6:$U$25</definedName>
    <definedName name="Z_D3530ACC_B533_4B11_8F6C_22CA2E4F6B24_.wvu.FilterData" localSheetId="1" hidden="1">'ΠΕΠ 2021-2027'!$A$6:$U$25</definedName>
    <definedName name="Z_D36B4016_D805_4FF8_8DD0_9A85F038E865_.wvu.FilterData" localSheetId="1" hidden="1">'ΠΕΠ 2021-2027'!$A$6:$U$25</definedName>
    <definedName name="Z_D3A40203_172C_4899_9FFE_D8E525592083_.wvu.FilterData" localSheetId="1" hidden="1">'ΠΕΠ 2021-2027'!$A$6:$U$25</definedName>
    <definedName name="Z_D3BF7C7B_C5EF_4EFA_9F23_9E3EF2A96419_.wvu.FilterData" localSheetId="1" hidden="1">'ΠΕΠ 2021-2027'!$A$6:$U$25</definedName>
    <definedName name="Z_D3FA100D_191A_4846_8C78_EFD915F15D3F_.wvu.FilterData" localSheetId="1" hidden="1">'ΠΕΠ 2021-2027'!$A$6:$U$25</definedName>
    <definedName name="Z_D487E1A3_492F_4B8E_B0AA_E6B26F6CD801_.wvu.FilterData" localSheetId="1" hidden="1">'ΠΕΠ 2021-2027'!$A$6:$U$25</definedName>
    <definedName name="Z_D4A6A82B_1438_45F4_B58C_3F93AAB56113_.wvu.FilterData" localSheetId="1" hidden="1">'ΠΕΠ 2021-2027'!$A$6:$U$25</definedName>
    <definedName name="Z_D4C0D5A3_EA62_4BF2_A99F_89B6E8E790D0_.wvu.FilterData" localSheetId="1" hidden="1">'ΠΕΠ 2021-2027'!$A$6:$U$25</definedName>
    <definedName name="Z_D4D02C17_0AC6_4393_95FC_1B3F2AB0C7F7_.wvu.FilterData" localSheetId="1" hidden="1">'ΠΕΠ 2021-2027'!$A$6:$U$25</definedName>
    <definedName name="Z_D4ECB37B_E5F3_4B70_849C_D16AE56E7F65_.wvu.FilterData" localSheetId="1" hidden="1">'ΠΕΠ 2021-2027'!$A$6:$U$25</definedName>
    <definedName name="Z_D5062074_D552_4D41_B568_84F5B14C6334_.wvu.FilterData" localSheetId="1" hidden="1">'ΠΕΠ 2021-2027'!$A$6:$U$25</definedName>
    <definedName name="Z_D539BA46_0283_45B9_862A_2562EA272E34_.wvu.FilterData" localSheetId="1" hidden="1">'ΠΕΠ 2021-2027'!$A$6:$U$25</definedName>
    <definedName name="Z_D55473B2_5129_4B7F_9A78_5D4EA5ADEC93_.wvu.FilterData" localSheetId="1" hidden="1">'ΠΕΠ 2021-2027'!$A$6:$U$25</definedName>
    <definedName name="Z_D55BE011_760B_4C98_88A8_23EC1980DED8_.wvu.FilterData" localSheetId="1" hidden="1">'ΠΕΠ 2021-2027'!$A$6:$U$25</definedName>
    <definedName name="Z_D5751A86_5E79_49C3_809A_68CA7581785E_.wvu.FilterData" localSheetId="1" hidden="1">'ΠΕΠ 2021-2027'!$A$6:$U$194</definedName>
    <definedName name="Z_D58C89C4_CBF0_45DA_9C8B_987394A6A213_.wvu.FilterData" localSheetId="1" hidden="1">'ΠΕΠ 2021-2027'!$A$6:$U$25</definedName>
    <definedName name="Z_D5AE255B_5412_44DF_B49E_A15D74646BAE_.wvu.FilterData" localSheetId="1" hidden="1">'ΠΕΠ 2021-2027'!$A$6:$U$25</definedName>
    <definedName name="Z_D5B5009B_94A1_49AD_8803_6A04A84AE1CC_.wvu.FilterData" localSheetId="1" hidden="1">'ΠΕΠ 2021-2027'!$A$6:$U$25</definedName>
    <definedName name="Z_D5F8FB64_6F14_484D_A915_54F62FDF1688_.wvu.FilterData" localSheetId="1" hidden="1">'ΠΕΠ 2021-2027'!$A$6:$U$25</definedName>
    <definedName name="Z_D6050D47_7A76_4726_B80A_F144B69396E8_.wvu.FilterData" localSheetId="1" hidden="1">'ΠΕΠ 2021-2027'!$A$6:$U$25</definedName>
    <definedName name="Z_D64B5625_21CC_4FF7_BCC1_D2AE674B1706_.wvu.FilterData" localSheetId="1" hidden="1">'ΠΕΠ 2021-2027'!$A$6:$U$25</definedName>
    <definedName name="Z_D6632B6C_C3E0_4F58_B620_6CA98EBED70C_.wvu.FilterData" localSheetId="1" hidden="1">'ΠΕΠ 2021-2027'!$A$6:$U$25</definedName>
    <definedName name="Z_D6988436_DD82_4697_B594_ED5226B48B76_.wvu.FilterData" localSheetId="1" hidden="1">'ΠΕΠ 2021-2027'!$A$6:$U$25</definedName>
    <definedName name="Z_D6BFE9B2_6C41_41E1_BAFB_A04FBB68720E_.wvu.FilterData" localSheetId="1" hidden="1">'ΠΕΠ 2021-2027'!$A$6:$U$25</definedName>
    <definedName name="Z_D6FDEEDA_94D7_41CD_A2AD_FF2944A9329A_.wvu.FilterData" localSheetId="1" hidden="1">'ΠΕΠ 2021-2027'!$A$6:$U$25</definedName>
    <definedName name="Z_D6FE62D8_43BD_4A34_B22C_0E2596940AC5_.wvu.FilterData" localSheetId="1" hidden="1">'ΠΕΠ 2021-2027'!$A$6:$U$25</definedName>
    <definedName name="Z_D73EA66B_4E30_432A_B1F3_B55F4EA8CDDF_.wvu.FilterData" localSheetId="1" hidden="1">'ΠΕΠ 2021-2027'!$A$6:$U$25</definedName>
    <definedName name="Z_D7439DF0_B622_44CB_B993_E7015EE44A6F_.wvu.FilterData" localSheetId="1" hidden="1">'ΠΕΠ 2021-2027'!$A$6:$U$194</definedName>
    <definedName name="Z_D7821027_BD4F_48E9_9F68_193C6D9E58EC_.wvu.FilterData" localSheetId="1" hidden="1">'ΠΕΠ 2021-2027'!$A$6:$U$25</definedName>
    <definedName name="Z_D7977ACA_0657_40BF_A89C_7E5FD3AFF159_.wvu.FilterData" localSheetId="1" hidden="1">'ΠΕΠ 2021-2027'!$A$6:$U$25</definedName>
    <definedName name="Z_D7BD5C20_6876_49E9_A130_CE89516B1B6C_.wvu.FilterData" localSheetId="1" hidden="1">'ΠΕΠ 2021-2027'!$A$6:$U$25</definedName>
    <definedName name="Z_D7C9089A_5025_437A_982B_5C01CD868313_.wvu.FilterData" localSheetId="1" hidden="1">'ΠΕΠ 2021-2027'!$A$6:$U$25</definedName>
    <definedName name="Z_D8244F9E_1523_4C86_A0A2_0AA742219929_.wvu.FilterData" localSheetId="1" hidden="1">'ΠΕΠ 2021-2027'!$A$6:$U$25</definedName>
    <definedName name="Z_D8599422_0928_49BD_8820_D18769C70911_.wvu.FilterData" localSheetId="1" hidden="1">'ΠΕΠ 2021-2027'!$A$6:$U$25</definedName>
    <definedName name="Z_D89BF9B4_96A5_4139_B7B4_7D522ECF7C99_.wvu.FilterData" localSheetId="1" hidden="1">'ΠΕΠ 2021-2027'!$A$6:$U$25</definedName>
    <definedName name="Z_D8BAE400_0580_4B89_B48E_8D2DC7A293D1_.wvu.FilterData" localSheetId="1" hidden="1">'ΠΕΠ 2021-2027'!$A$6:$U$194</definedName>
    <definedName name="Z_D8C9C598_C04D_4299_B8E3_9F282119FC65_.wvu.FilterData" localSheetId="1" hidden="1">'ΠΕΠ 2021-2027'!$A$6:$U$25</definedName>
    <definedName name="Z_D8DC310B_40CB_42EE_8018_2E521BC82341_.wvu.FilterData" localSheetId="1" hidden="1">'ΠΕΠ 2021-2027'!$A$6:$U$194</definedName>
    <definedName name="Z_D8E2E250_D930_4658_A70B_117F45AE39F9_.wvu.FilterData" localSheetId="1" hidden="1">'ΠΕΠ 2021-2027'!$A$6:$U$25</definedName>
    <definedName name="Z_D8E84F8D_F1C6_4653_9B0E_5FAF89E17216_.wvu.FilterData" localSheetId="1" hidden="1">'ΠΕΠ 2021-2027'!$A$6:$U$25</definedName>
    <definedName name="Z_D9836126_8C9C_4E7D_8625_CBF008C9BAD5_.wvu.FilterData" localSheetId="1" hidden="1">'ΠΕΠ 2021-2027'!$A$6:$U$25</definedName>
    <definedName name="Z_D9BA0D93_8F23_4641_AE7B_AC416537BEF6_.wvu.FilterData" localSheetId="1" hidden="1">'ΠΕΠ 2021-2027'!$A$6:$U$194</definedName>
    <definedName name="Z_D9CF37EF_7596_4FFC_9C65_F8DA9F137AE3_.wvu.FilterData" localSheetId="1" hidden="1">'ΠΕΠ 2021-2027'!$A$6:$U$25</definedName>
    <definedName name="Z_D9E30BA9_F2BD_4B1F_97D9_0D01F183233D_.wvu.FilterData" localSheetId="1" hidden="1">'ΠΕΠ 2021-2027'!$A$6:$U$194</definedName>
    <definedName name="Z_DA5801EE_2817_43AC_9511_CC04116D984F_.wvu.FilterData" localSheetId="1" hidden="1">'ΠΕΠ 2021-2027'!$A$6:$U$25</definedName>
    <definedName name="Z_DA5801EE_2817_43AC_9511_CC04116D984F_.wvu.PrintArea" localSheetId="1" hidden="1">'ΠΕΠ 2021-2027'!$A$8:$U$194</definedName>
    <definedName name="Z_DA5801EE_2817_43AC_9511_CC04116D984F_.wvu.PrintTitles" localSheetId="1" hidden="1">'ΠΕΠ 2021-2027'!$1:$6</definedName>
    <definedName name="Z_DA600C3B_D87D_4004_8B37_8F58E587C180_.wvu.FilterData" localSheetId="1" hidden="1">'ΠΕΠ 2021-2027'!$A$6:$U$25</definedName>
    <definedName name="Z_DA751716_22DB_465D_960D_BC738BC7EFBF_.wvu.FilterData" localSheetId="1" hidden="1">'ΠΕΠ 2021-2027'!$A$6:$U$25</definedName>
    <definedName name="Z_DA7C1C64_C56F_44DD_A428_A715E287B4CC_.wvu.FilterData" localSheetId="1" hidden="1">'ΠΕΠ 2021-2027'!$A$6:$U$25</definedName>
    <definedName name="Z_DA8C227D_60E6_4C3B_9047_EDA42F31D27A_.wvu.FilterData" localSheetId="1" hidden="1">'ΠΕΠ 2021-2027'!$A$6:$U$25</definedName>
    <definedName name="Z_DA982F37_0A63_4F11_9AC5_CE8A2703E256_.wvu.FilterData" localSheetId="1" hidden="1">'ΠΕΠ 2021-2027'!$A$6:$U$194</definedName>
    <definedName name="Z_DB2D1F8C_3422_4904_AB74_DDB5BCCA1AB8_.wvu.FilterData" localSheetId="1" hidden="1">'ΠΕΠ 2021-2027'!$A$6:$U$194</definedName>
    <definedName name="Z_DB618811_2B43_48D7_8833_CAA1F9104C82_.wvu.FilterData" localSheetId="1" hidden="1">'ΠΕΠ 2021-2027'!$A$6:$U$25</definedName>
    <definedName name="Z_DC0892EF_991B_4A2D_8152_191A820C661D_.wvu.FilterData" localSheetId="1" hidden="1">'ΠΕΠ 2021-2027'!$A$6:$U$194</definedName>
    <definedName name="Z_DC32EC73_3757_42BD_B9BF_DE73839D0833_.wvu.FilterData" localSheetId="1" hidden="1">'ΠΕΠ 2021-2027'!$A$6:$U$25</definedName>
    <definedName name="Z_DC600FA0_CE01_4FBF_AFA3_152BB2005BDD_.wvu.FilterData" localSheetId="1" hidden="1">'ΠΕΠ 2021-2027'!$A$6:$U$25</definedName>
    <definedName name="Z_DC8EA783_B1B8_4127_8FA5_8755CA03EA8C_.wvu.FilterData" localSheetId="1" hidden="1">'ΠΕΠ 2021-2027'!$A$6:$U$25</definedName>
    <definedName name="Z_DCB155F4_6E8C_486C_8970_C0F3D4213629_.wvu.FilterData" localSheetId="1" hidden="1">'ΠΕΠ 2021-2027'!$A$6:$U$25</definedName>
    <definedName name="Z_DCC875A0_1263_45BE_9164_C1DB8E1DA4F1_.wvu.FilterData" localSheetId="1" hidden="1">'ΠΕΠ 2021-2027'!$A$6:$U$25</definedName>
    <definedName name="Z_DCDE2335_C15A_4D39_B983_FA96F105824A_.wvu.FilterData" localSheetId="1" hidden="1">'ΠΕΠ 2021-2027'!$A$6:$U$25</definedName>
    <definedName name="Z_DCF28C18_0FD6_418B_AFE3_A9D88ED7FCD1_.wvu.FilterData" localSheetId="1" hidden="1">'ΠΕΠ 2021-2027'!$A$6:$U$25</definedName>
    <definedName name="Z_DD3177E5_3169_4F08_B7C9_CB0A60251FDC_.wvu.FilterData" localSheetId="1" hidden="1">'ΠΕΠ 2021-2027'!$A$6:$U$25</definedName>
    <definedName name="Z_DD5E6C88_7AAB_4DB4_A447_8680E562A4DB_.wvu.FilterData" localSheetId="1" hidden="1">'ΠΕΠ 2021-2027'!$A$6:$U$25</definedName>
    <definedName name="Z_DD6002EF_9F13_4CB7_A927_DB01C6A6F5E2_.wvu.FilterData" localSheetId="1" hidden="1">'ΠΕΠ 2021-2027'!$A$6:$U$25</definedName>
    <definedName name="Z_DDFC57AE_DA3E_4BE5_B362_E26E74BCEAD5_.wvu.FilterData" localSheetId="1" hidden="1">'ΠΕΠ 2021-2027'!$A$6:$U$25</definedName>
    <definedName name="Z_DDFF4C87_5152_493C_A09C_52BC214734AF_.wvu.FilterData" localSheetId="1" hidden="1">'ΠΕΠ 2021-2027'!$A$6:$U$25</definedName>
    <definedName name="Z_DE0BBFC9_FC97_4824_9F44_352C0D75EA27_.wvu.FilterData" localSheetId="1" hidden="1">'ΠΕΠ 2021-2027'!$A$6:$U$25</definedName>
    <definedName name="Z_DE0DB037_DD3A_4DD5_B693_198BF449AF59_.wvu.FilterData" localSheetId="1" hidden="1">'ΠΕΠ 2021-2027'!$A$6:$U$25</definedName>
    <definedName name="Z_DE10BC86_D721_47B6_9BE7_242E18A3C02F_.wvu.FilterData" localSheetId="1" hidden="1">'ΠΕΠ 2021-2027'!$A$6:$U$25</definedName>
    <definedName name="Z_DE3781FF_8FB7_404C_A0AE_44C3191018EB_.wvu.FilterData" localSheetId="1" hidden="1">'ΠΕΠ 2021-2027'!$A$6:$U$194</definedName>
    <definedName name="Z_DF1B0D76_2BF5_438C_B1F4_C03BB2C9D9D9_.wvu.FilterData" localSheetId="1" hidden="1">'ΠΕΠ 2021-2027'!$A$6:$U$25</definedName>
    <definedName name="Z_DF1D1A12_6B73_47A7_84F6_92CBDEBD8B0D_.wvu.FilterData" localSheetId="1" hidden="1">'ΠΕΠ 2021-2027'!$A$6:$U$25</definedName>
    <definedName name="Z_DF1D62C2_4BDD_4227_9FD6_3019F7A25BB2_.wvu.FilterData" localSheetId="1" hidden="1">'ΠΕΠ 2021-2027'!$A$6:$U$25</definedName>
    <definedName name="Z_DF45010D_2A93_4B2C_84AF_1005038D3081_.wvu.FilterData" localSheetId="1" hidden="1">'ΠΕΠ 2021-2027'!$A$6:$U$25</definedName>
    <definedName name="Z_DF6E7060_3085_4BCB_94AE_DDC45D71CC22_.wvu.FilterData" localSheetId="1" hidden="1">'ΠΕΠ 2021-2027'!$A$6:$U$194</definedName>
    <definedName name="Z_DF978455_0FF7_4A22_8CAA_971929D91ABD_.wvu.FilterData" localSheetId="1" hidden="1">'ΠΕΠ 2021-2027'!$A$6:$U$25</definedName>
    <definedName name="Z_DFDDE52F_BE25_4A20_AA21_592EF5B63608_.wvu.FilterData" localSheetId="1" hidden="1">'ΠΕΠ 2021-2027'!$A$6:$U$25</definedName>
    <definedName name="Z_DFDDE52F_BE25_4A20_AA21_592EF5B63608_.wvu.PrintArea" localSheetId="1" hidden="1">'ΠΕΠ 2021-2027'!$A$8:$U$194</definedName>
    <definedName name="Z_DFDDE52F_BE25_4A20_AA21_592EF5B63608_.wvu.PrintTitles" localSheetId="1" hidden="1">'ΠΕΠ 2021-2027'!$1:$6</definedName>
    <definedName name="Z_E0003ECB_51BE_4253_98DD_937B905F48E8_.wvu.FilterData" localSheetId="1" hidden="1">'ΠΕΠ 2021-2027'!$A$6:$U$25</definedName>
    <definedName name="Z_E0024D34_D4FA_4C83_8A65_F4B402F0EB66_.wvu.FilterData" localSheetId="1" hidden="1">'ΠΕΠ 2021-2027'!$A$6:$U$25</definedName>
    <definedName name="Z_E0275D8A_E5B2_4111_8803_713E5C8ECA54_.wvu.FilterData" localSheetId="1" hidden="1">'ΠΕΠ 2021-2027'!$A$6:$U$25</definedName>
    <definedName name="Z_E04AEF2B_4E73_4A00_9A8D_2D234FEE0028_.wvu.FilterData" localSheetId="1" hidden="1">'ΠΕΠ 2021-2027'!$A$6:$U$25</definedName>
    <definedName name="Z_E0645E48_9382_4A88_932E_DD95DC3006D7_.wvu.FilterData" localSheetId="1" hidden="1">'ΠΕΠ 2021-2027'!$A$6:$U$194</definedName>
    <definedName name="Z_E087B4F3_7F10_4115_AB76_906A4B46C3ED_.wvu.FilterData" localSheetId="1" hidden="1">'ΠΕΠ 2021-2027'!$A$6:$U$25</definedName>
    <definedName name="Z_E0909115_3E31_44BB_B0C6_2587D3B3B5CC_.wvu.FilterData" localSheetId="1" hidden="1">'ΠΕΠ 2021-2027'!$A$6:$U$25</definedName>
    <definedName name="Z_E0B18C19_3EA1_4939_BFE3_90588EB391BE_.wvu.FilterData" localSheetId="1" hidden="1">'ΠΕΠ 2021-2027'!$A$6:$U$25</definedName>
    <definedName name="Z_E0D3D85F_DD32_4C65_85D7_D6A487EA72E4_.wvu.FilterData" localSheetId="1" hidden="1">'ΠΕΠ 2021-2027'!$A$6:$U$25</definedName>
    <definedName name="Z_E1028469_773E_4361_B767_4D6AE26261ED_.wvu.FilterData" localSheetId="1" hidden="1">'ΠΕΠ 2021-2027'!$A$6:$U$25</definedName>
    <definedName name="Z_E114B986_33E6_49F9_B957_8A553C5E8CB7_.wvu.FilterData" localSheetId="1" hidden="1">'ΠΕΠ 2021-2027'!$A$6:$U$25</definedName>
    <definedName name="Z_E11BF2C1_E7C9_415F_97D8_3DDB56A1BFFC_.wvu.FilterData" localSheetId="1" hidden="1">'ΠΕΠ 2021-2027'!$A$6:$U$25</definedName>
    <definedName name="Z_E11E15A8_13B9_44F5_8863_BF2D1D3179D2_.wvu.FilterData" localSheetId="1" hidden="1">'ΠΕΠ 2021-2027'!$A$6:$U$25</definedName>
    <definedName name="Z_E16871AC_68A1_4CE7_B222_722878F60E24_.wvu.FilterData" localSheetId="1" hidden="1">'ΠΕΠ 2021-2027'!$A$6:$U$25</definedName>
    <definedName name="Z_E18677C7_967E_47C9_9CFB_174F346AA34E_.wvu.FilterData" localSheetId="1" hidden="1">'ΠΕΠ 2021-2027'!$A$6:$U$25</definedName>
    <definedName name="Z_E19BA2C1_E850_43A2_A30E_F6DDB9CEF8EE_.wvu.FilterData" localSheetId="1" hidden="1">'ΠΕΠ 2021-2027'!$A$6:$U$25</definedName>
    <definedName name="Z_E1AB599B_0B93_4B58_9352_E4101C05C191_.wvu.FilterData" localSheetId="1" hidden="1">'ΠΕΠ 2021-2027'!$A$6:$U$194</definedName>
    <definedName name="Z_E1AB6B7C_1487_4851_B77A_D739B1314330_.wvu.FilterData" localSheetId="1" hidden="1">'ΠΕΠ 2021-2027'!$A$6:$U$25</definedName>
    <definedName name="Z_E1C4BDA9_B83D_4DD2_A273_44D569357BF2_.wvu.FilterData" localSheetId="1" hidden="1">'ΠΕΠ 2021-2027'!$A$6:$U$25</definedName>
    <definedName name="Z_E1E1EE24_CA34_414A_AF7E_7E98C8F8366F_.wvu.FilterData" localSheetId="1" hidden="1">'ΠΕΠ 2021-2027'!$A$6:$U$25</definedName>
    <definedName name="Z_E20C62BB_B4A8_415F_9845_EFE19CF3B4CE_.wvu.FilterData" localSheetId="1" hidden="1">'ΠΕΠ 2021-2027'!$A$6:$U$25</definedName>
    <definedName name="Z_E210492A_65BF_42E9_9FCA_1722B078357E_.wvu.FilterData" localSheetId="1" hidden="1">'ΠΕΠ 2021-2027'!$A$6:$U$25</definedName>
    <definedName name="Z_E24A4F9B_6B79_482C_A28A_0FA3E6185DAD_.wvu.FilterData" localSheetId="1" hidden="1">'ΠΕΠ 2021-2027'!$A$6:$U$25</definedName>
    <definedName name="Z_E2B4AF2A_3425_439D_9132_37A04D3A1D11_.wvu.FilterData" localSheetId="1" hidden="1">'ΠΕΠ 2021-2027'!$A$6:$U$25</definedName>
    <definedName name="Z_E2DA3DD6_53D2_4040_A1B6_653191521251_.wvu.FilterData" localSheetId="1" hidden="1">'ΠΕΠ 2021-2027'!$A$6:$U$194</definedName>
    <definedName name="Z_E2F3737F_7676_4661_9491_59DAF4F01E1A_.wvu.FilterData" localSheetId="1" hidden="1">'ΠΕΠ 2021-2027'!$A$6:$U$194</definedName>
    <definedName name="Z_E3348B80_B613_4246_A5E0_2F0772DB2F51_.wvu.FilterData" localSheetId="1" hidden="1">'ΠΕΠ 2021-2027'!$A$6:$U$194</definedName>
    <definedName name="Z_E37DF713_6245_4171_9C17_5B8D8DBD6683_.wvu.FilterData" localSheetId="1" hidden="1">'ΠΕΠ 2021-2027'!$A$6:$U$25</definedName>
    <definedName name="Z_E3E0F3DB_9D7A_4F6F_B004_58456B52B5CF_.wvu.FilterData" localSheetId="1" hidden="1">'ΠΕΠ 2021-2027'!$A$6:$U$25</definedName>
    <definedName name="Z_E3E27B30_1A35_4CB2_9736_0D810B012388_.wvu.FilterData" localSheetId="1" hidden="1">'ΠΕΠ 2021-2027'!$A$6:$U$25</definedName>
    <definedName name="Z_E3E6166F_5445_4D7A_8F9E_EC2EF1CA8C5F_.wvu.FilterData" localSheetId="1" hidden="1">'ΠΕΠ 2021-2027'!$A$6:$U$25</definedName>
    <definedName name="Z_E3FAEF8F_E28C_4E60_A949_43B93E951476_.wvu.FilterData" localSheetId="1" hidden="1">'ΠΕΠ 2021-2027'!$A$6:$U$194</definedName>
    <definedName name="Z_E40DE6B9_44B0_438B_BC30_BDDD251547E5_.wvu.FilterData" localSheetId="1" hidden="1">'ΠΕΠ 2021-2027'!$A$6:$U$25</definedName>
    <definedName name="Z_E42854A1_217F_4774_818D_E9D7EB0CC6FB_.wvu.FilterData" localSheetId="1" hidden="1">'ΠΕΠ 2021-2027'!$A$6:$U$25</definedName>
    <definedName name="Z_E47251F4_F920_4D59_806E_D854279F9F04_.wvu.FilterData" localSheetId="1" hidden="1">'ΠΕΠ 2021-2027'!$A$6:$U$25</definedName>
    <definedName name="Z_E4961A2B_C188_4F2D_ADB7_AB120A60D8AC_.wvu.FilterData" localSheetId="1" hidden="1">'ΠΕΠ 2021-2027'!$A$6:$U$25</definedName>
    <definedName name="Z_E4EF3B52_AF3D_46E3_A4D4_69D384E603A2_.wvu.FilterData" localSheetId="1" hidden="1">'ΠΕΠ 2021-2027'!$A$6:$U$25</definedName>
    <definedName name="Z_E4F1F0ED_9A1B_4DDF_B7AD_C85814557154_.wvu.FilterData" localSheetId="1" hidden="1">'ΠΕΠ 2021-2027'!$A$6:$U$25</definedName>
    <definedName name="Z_E56D3F25_481A_4FC4_BEFC_6C5B71175D6F_.wvu.FilterData" localSheetId="1" hidden="1">'ΠΕΠ 2021-2027'!$A$6:$U$25</definedName>
    <definedName name="Z_E58B5DE3_0D96_4D64_80AA_70444EC59192_.wvu.FilterData" localSheetId="1" hidden="1">'ΠΕΠ 2021-2027'!$A$6:$U$25</definedName>
    <definedName name="Z_E5B4749B_1BB1_4DFD_AE30_A2D34C888C43_.wvu.FilterData" localSheetId="1" hidden="1">'ΠΕΠ 2021-2027'!$A$6:$U$25</definedName>
    <definedName name="Z_E5F4934B_F3FF_4CA7_9CDC_343E056E830E_.wvu.FilterData" localSheetId="1" hidden="1">'ΠΕΠ 2021-2027'!$A$6:$U$25</definedName>
    <definedName name="Z_E608F147_5F85_456F_AC82_8C7AB93D71E6_.wvu.FilterData" localSheetId="1" hidden="1">'ΠΕΠ 2021-2027'!$A$6:$U$25</definedName>
    <definedName name="Z_E6210808_8C67_4774_91ED_6BE7EA542D6F_.wvu.FilterData" localSheetId="1" hidden="1">'ΠΕΠ 2021-2027'!$A$6:$U$25</definedName>
    <definedName name="Z_E637C182_F8CC_4F23_BA13_FF3ED51EE538_.wvu.FilterData" localSheetId="1" hidden="1">'ΠΕΠ 2021-2027'!$A$6:$U$194</definedName>
    <definedName name="Z_E65DFC0E_2E98_4FAA_A968_972647F8699A_.wvu.FilterData" localSheetId="1" hidden="1">'ΠΕΠ 2021-2027'!$A$6:$U$25</definedName>
    <definedName name="Z_E6632C5D_7BBF_4F97_91CA_5F7EF7C7FEA3_.wvu.FilterData" localSheetId="1" hidden="1">'ΠΕΠ 2021-2027'!$A$6:$U$194</definedName>
    <definedName name="Z_E78CC5D2_064D_4DEF_AD92_9C5E0BB62B70_.wvu.FilterData" localSheetId="1" hidden="1">'ΠΕΠ 2021-2027'!$A$6:$U$25</definedName>
    <definedName name="Z_E7A1EF05_1F04_4B50_8687_066D6F58631C_.wvu.FilterData" localSheetId="1" hidden="1">'ΠΕΠ 2021-2027'!$A$6:$U$25</definedName>
    <definedName name="Z_E7C48DFD_613A_4A76_83D5_56FEA999979F_.wvu.FilterData" localSheetId="1" hidden="1">'ΠΕΠ 2021-2027'!$A$6:$U$25</definedName>
    <definedName name="Z_E8026AB7_0D9D_4B49_8120_DEC50DB66E5F_.wvu.FilterData" localSheetId="1" hidden="1">'ΠΕΠ 2021-2027'!$A$6:$U$194</definedName>
    <definedName name="Z_E803316C_35BA_4C13_BC2E_8CA8A2116CFD_.wvu.FilterData" localSheetId="1" hidden="1">'ΠΕΠ 2021-2027'!$A$6:$U$25</definedName>
    <definedName name="Z_E82EE719_5E67_492E_8F5E_DD4C03231DED_.wvu.FilterData" localSheetId="1" hidden="1">'ΠΕΠ 2021-2027'!$A$6:$U$194</definedName>
    <definedName name="Z_E854826E_518B_44A8_90DE_A5C9B9CEF3DB_.wvu.FilterData" localSheetId="1" hidden="1">'ΠΕΠ 2021-2027'!$A$6:$U$25</definedName>
    <definedName name="Z_E8949B57_ED2F_4C28_BF73_F81850C7B913_.wvu.FilterData" localSheetId="1" hidden="1">'ΠΕΠ 2021-2027'!$A$6:$U$25</definedName>
    <definedName name="Z_E8B46B8B_FB9A_4F9A_AB65_2DA45732927B_.wvu.FilterData" localSheetId="1" hidden="1">'ΠΕΠ 2021-2027'!$A$6:$U$25</definedName>
    <definedName name="Z_E9064218_DA0F_4009_B8D2_599C3151B359_.wvu.FilterData" localSheetId="1" hidden="1">'ΠΕΠ 2021-2027'!$A$6:$U$25</definedName>
    <definedName name="Z_E9086AC2_EE96_4EDD_87F4_B94C5A792950_.wvu.FilterData" localSheetId="1" hidden="1">'ΠΕΠ 2021-2027'!$A$6:$U$25</definedName>
    <definedName name="Z_E90F6AB4_D665_4F4E_95D8_3E0592044649_.wvu.FilterData" localSheetId="1" hidden="1">'ΠΕΠ 2021-2027'!$A$6:$U$25</definedName>
    <definedName name="Z_E9480DDB_B658_4091_B3D0_43B074C475AE_.wvu.FilterData" localSheetId="1" hidden="1">'ΠΕΠ 2021-2027'!$A$6:$U$25</definedName>
    <definedName name="Z_E9AA68E0_E042_4C46_9238_464014C3F969_.wvu.FilterData" localSheetId="1" hidden="1">'ΠΕΠ 2021-2027'!$A$6:$U$25</definedName>
    <definedName name="Z_E9BF6AA7_F55D_41D6_B9DE_1AC78699123C_.wvu.FilterData" localSheetId="1" hidden="1">'ΠΕΠ 2021-2027'!$A$6:$U$25</definedName>
    <definedName name="Z_E9CB36A1_0B09_4C18_9E00_ABBE68C2DB3F_.wvu.FilterData" localSheetId="1" hidden="1">'ΠΕΠ 2021-2027'!$A$6:$U$25</definedName>
    <definedName name="Z_EA09B75B_8AB8_4EB0_8B4E_6E3EB5E376D6_.wvu.FilterData" localSheetId="1" hidden="1">'ΠΕΠ 2021-2027'!$A$6:$U$25</definedName>
    <definedName name="Z_EA1233DB_2691_442D_8EE3_4DF649299ED3_.wvu.FilterData" localSheetId="1" hidden="1">'ΠΕΠ 2021-2027'!$A$6:$U$25</definedName>
    <definedName name="Z_EA37BE61_8E92_428D_84B6_C018CB48E65B_.wvu.FilterData" localSheetId="1" hidden="1">'ΠΕΠ 2021-2027'!$A$6:$U$25</definedName>
    <definedName name="Z_EA46F4C7_0E0F_4425_8491_C5BA32E1C6A4_.wvu.FilterData" localSheetId="1" hidden="1">'ΠΕΠ 2021-2027'!$A$6:$U$25</definedName>
    <definedName name="Z_EA81105D_80AA_4777_96B4_24A88EE7F7E8_.wvu.FilterData" localSheetId="1" hidden="1">'ΠΕΠ 2021-2027'!$A$6:$U$25</definedName>
    <definedName name="Z_EA9B74BB_061C_4F27_B178_4142E1D9DB20_.wvu.FilterData" localSheetId="1" hidden="1">'ΠΕΠ 2021-2027'!$A$6:$U$25</definedName>
    <definedName name="Z_EAC9F41F_9CBB_46E6_AFF0_89BC9B96628C_.wvu.FilterData" localSheetId="1" hidden="1">'ΠΕΠ 2021-2027'!$A$6:$U$25</definedName>
    <definedName name="Z_EB123CCE_F50F_49D0_81AD_F1FCD34695B8_.wvu.FilterData" localSheetId="1" hidden="1">'ΠΕΠ 2021-2027'!$A$6:$U$25</definedName>
    <definedName name="Z_EB37F943_A2D0_468B_B12A_E98AA8D4F9A9_.wvu.FilterData" localSheetId="1" hidden="1">'ΠΕΠ 2021-2027'!$A$6:$U$25</definedName>
    <definedName name="Z_EC84E8F1_05DF_4A17_9D65_5E9C2CE42626_.wvu.FilterData" localSheetId="1" hidden="1">'ΠΕΠ 2021-2027'!$A$6:$U$25</definedName>
    <definedName name="Z_EC91FCB8_4389_43C3_8F3F_7B8D4CD0D5CE_.wvu.FilterData" localSheetId="1" hidden="1">'ΠΕΠ 2021-2027'!$A$6:$U$25</definedName>
    <definedName name="Z_EC921BD9_F4D0_4B51_AA2D_8DA3180C8F25_.wvu.FilterData" localSheetId="1" hidden="1">'ΠΕΠ 2021-2027'!$A$6:$U$25</definedName>
    <definedName name="Z_ECB9954B_0EA6_44E5_8019_FA97D47B6FD6_.wvu.FilterData" localSheetId="1" hidden="1">'ΠΕΠ 2021-2027'!$A$6:$U$25</definedName>
    <definedName name="Z_ECDFB546_4A4C_4BC1_9BAC_2EB39455032E_.wvu.FilterData" localSheetId="1" hidden="1">'ΠΕΠ 2021-2027'!$A$6:$U$25</definedName>
    <definedName name="Z_ECE91D46_0BD8_4912_9171_2AFBBB6B74C7_.wvu.FilterData" localSheetId="1" hidden="1">'ΠΕΠ 2021-2027'!$A$6:$U$25</definedName>
    <definedName name="Z_ED290DCF_6FB8_4CBC_B2EA_FF874A996D1E_.wvu.FilterData" localSheetId="1" hidden="1">'ΠΕΠ 2021-2027'!$A$6:$U$194</definedName>
    <definedName name="Z_ED58CCBC_183B_432B_ADE6_4175C1D1A08D_.wvu.FilterData" localSheetId="1" hidden="1">'ΠΕΠ 2021-2027'!$A$6:$U$25</definedName>
    <definedName name="Z_ED7E4EF6_2480_4666_A3A7_B42CC017DF30_.wvu.FilterData" localSheetId="1" hidden="1">'ΠΕΠ 2021-2027'!$A$6:$U$25</definedName>
    <definedName name="Z_ED8951FE_85E5_4D48_9102_831D4D2B987A_.wvu.FilterData" localSheetId="1" hidden="1">'ΠΕΠ 2021-2027'!$A$6:$U$194</definedName>
    <definedName name="Z_ED8C720C_13FD_4CFE_B02D_20763E90237A_.wvu.FilterData" localSheetId="1" hidden="1">'ΠΕΠ 2021-2027'!$A$6:$U$25</definedName>
    <definedName name="Z_ED98E33A_F232_492E_90E0_44DC784B1AF8_.wvu.FilterData" localSheetId="1" hidden="1">'ΠΕΠ 2021-2027'!$A$6:$U$25</definedName>
    <definedName name="Z_EDBC5BCE_8F91_4679_92D8_D356CB38A551_.wvu.FilterData" localSheetId="1" hidden="1">'ΠΕΠ 2021-2027'!$A$6:$U$25</definedName>
    <definedName name="Z_EDBC79C7_3FB4_4879_98CC_D2872CC66CD2_.wvu.FilterData" localSheetId="1" hidden="1">'ΠΕΠ 2021-2027'!$A$6:$U$25</definedName>
    <definedName name="Z_EDC8BC24_6878_4A14_BB16_2E02DAE4CDB4_.wvu.FilterData" localSheetId="1" hidden="1">'ΠΕΠ 2021-2027'!$A$6:$U$25</definedName>
    <definedName name="Z_EE2D8CBC_7757_478C_AC0E_5859377EB931_.wvu.FilterData" localSheetId="1" hidden="1">'ΠΕΠ 2021-2027'!$A$6:$U$25</definedName>
    <definedName name="Z_EEF1F311_B9E8_4930_9766_6C2871B02057_.wvu.FilterData" localSheetId="1" hidden="1">'ΠΕΠ 2021-2027'!$A$6:$U$25</definedName>
    <definedName name="Z_EF0738C0_5676_4238_872B_CEFEB04218F5_.wvu.FilterData" localSheetId="1" hidden="1">'ΠΕΠ 2021-2027'!$A$6:$U$25</definedName>
    <definedName name="Z_EF1DCF73_6289_420E_B416_3791349FACD0_.wvu.FilterData" localSheetId="1" hidden="1">'ΠΕΠ 2021-2027'!$A$6:$U$25</definedName>
    <definedName name="Z_EF279C29_CC1F_421C_8F61_83C529C0F5B5_.wvu.FilterData" localSheetId="1" hidden="1">'ΠΕΠ 2021-2027'!$A$6:$U$194</definedName>
    <definedName name="Z_EF59EB75_BC03_4099_896A_8415614A92BC_.wvu.FilterData" localSheetId="1" hidden="1">'ΠΕΠ 2021-2027'!$A$6:$U$25</definedName>
    <definedName name="Z_EF9563C6_30BD_4BF0_AAB8_5DF301BDA33D_.wvu.FilterData" localSheetId="1" hidden="1">'ΠΕΠ 2021-2027'!$A$6:$U$194</definedName>
    <definedName name="Z_EF9563C6_30BD_4BF0_AAB8_5DF301BDA33D_.wvu.PrintArea" localSheetId="1" hidden="1">'ΠΕΠ 2021-2027'!$A$8:$U$194</definedName>
    <definedName name="Z_EF9563C6_30BD_4BF0_AAB8_5DF301BDA33D_.wvu.PrintTitles" localSheetId="1" hidden="1">'ΠΕΠ 2021-2027'!$1:$6</definedName>
    <definedName name="Z_F08B43DB_ACC4_4488_BB7A_6CFAE7727DDA_.wvu.FilterData" localSheetId="1" hidden="1">'ΠΕΠ 2021-2027'!$A$6:$U$194</definedName>
    <definedName name="Z_F0A533C3_5890_445E_ACF7_A45B653870A4_.wvu.FilterData" localSheetId="1" hidden="1">'ΠΕΠ 2021-2027'!$A$6:$U$25</definedName>
    <definedName name="Z_F0B42107_72A4_4BD7_8BAF_E47BB557477F_.wvu.FilterData" localSheetId="1" hidden="1">'ΠΕΠ 2021-2027'!$A$6:$U$25</definedName>
    <definedName name="Z_F0CF8004_C1E6_491A_98D6_2AF5DE2C9702_.wvu.FilterData" localSheetId="1" hidden="1">'ΠΕΠ 2021-2027'!$A$6:$U$25</definedName>
    <definedName name="Z_F0FAF226_EA99_4995_86CF_F492EB6FAAD0_.wvu.FilterData" localSheetId="1" hidden="1">'ΠΕΠ 2021-2027'!$A$6:$U$25</definedName>
    <definedName name="Z_F103D957_C745_4197_9676_9D8B5451434E_.wvu.FilterData" localSheetId="1" hidden="1">'ΠΕΠ 2021-2027'!$A$6:$U$25</definedName>
    <definedName name="Z_F1F88A28_FFF1_49DF_B3B9_9C707673B890_.wvu.FilterData" localSheetId="1" hidden="1">'ΠΕΠ 2021-2027'!$A$6:$U$25</definedName>
    <definedName name="Z_F24B34EB_B121_420E_B006_4030891F4B81_.wvu.FilterData" localSheetId="1" hidden="1">'ΠΕΠ 2021-2027'!$A$6:$U$25</definedName>
    <definedName name="Z_F26A754B_2930_48B7_96D5_65BCF992CB65_.wvu.FilterData" localSheetId="1" hidden="1">'ΠΕΠ 2021-2027'!$A$6:$U$194</definedName>
    <definedName name="Z_F27BD4B9_1721_4F0C_8ABA_D694C7B92767_.wvu.FilterData" localSheetId="1" hidden="1">'ΠΕΠ 2021-2027'!$A$6:$U$194</definedName>
    <definedName name="Z_F2C5AD1E_BEA9_473E_BA83_B7AA8A854019_.wvu.FilterData" localSheetId="1" hidden="1">'ΠΕΠ 2021-2027'!$A$6:$U$25</definedName>
    <definedName name="Z_F2CC51D0_DE63_4427_A350_DE501D95FFB0_.wvu.FilterData" localSheetId="1" hidden="1">'ΠΕΠ 2021-2027'!$A$6:$U$25</definedName>
    <definedName name="Z_F2D323FC_F0A0_4772_83AA_89F1B6BE157F_.wvu.FilterData" localSheetId="1" hidden="1">'ΠΕΠ 2021-2027'!$A$6:$U$25</definedName>
    <definedName name="Z_F2D4B5DE_5AFD_4301_8797_8FC5C42664AE_.wvu.FilterData" localSheetId="1" hidden="1">'ΠΕΠ 2021-2027'!$A$6:$U$25</definedName>
    <definedName name="Z_F328E68E_31C2_4B9B_826D_4DF27B11ABCB_.wvu.FilterData" localSheetId="1" hidden="1">'ΠΕΠ 2021-2027'!$A$6:$U$194</definedName>
    <definedName name="Z_F32F8F56_E4B6_4D40_ABFF_CAC92BF14BBB_.wvu.FilterData" localSheetId="1" hidden="1">'ΠΕΠ 2021-2027'!$A$6:$U$25</definedName>
    <definedName name="Z_F3351286_4C01_4AEB_9261_1CDC6B692B8E_.wvu.FilterData" localSheetId="1" hidden="1">'ΠΕΠ 2021-2027'!$A$6:$U$194</definedName>
    <definedName name="Z_F3372179_7E9E_4087_8EB1_F434ED7A254B_.wvu.FilterData" localSheetId="1" hidden="1">'ΠΕΠ 2021-2027'!$A$6:$U$25</definedName>
    <definedName name="Z_F33987E2_1DD8_406D_9E26_11F8E8A83B89_.wvu.FilterData" localSheetId="1" hidden="1">'ΠΕΠ 2021-2027'!$A$6:$U$25</definedName>
    <definedName name="Z_F376B8AD_6D65_4994_A779_1B1CA1485CFA_.wvu.FilterData" localSheetId="1" hidden="1">'ΠΕΠ 2021-2027'!$A$6:$U$25</definedName>
    <definedName name="Z_F395DC6C_EC4B_49CF_B138_F385AA2B6A7C_.wvu.FilterData" localSheetId="1" hidden="1">'ΠΕΠ 2021-2027'!$A$6:$U$25</definedName>
    <definedName name="Z_F3DE2A8A_50E3_4F41_8998_2DCBABE14C54_.wvu.FilterData" localSheetId="1" hidden="1">'ΠΕΠ 2021-2027'!$A$6:$U$25</definedName>
    <definedName name="Z_F40C6A31_BF64_47D9_B758_560DEA579D42_.wvu.FilterData" localSheetId="1" hidden="1">'ΠΕΠ 2021-2027'!$A$6:$U$25</definedName>
    <definedName name="Z_F41535E8_3A28_4860_993A_F241878F65B3_.wvu.FilterData" localSheetId="1" hidden="1">'ΠΕΠ 2021-2027'!$A$6:$U$25</definedName>
    <definedName name="Z_F42081E9_189E_4D0C_8D6E_201D7178F927_.wvu.FilterData" localSheetId="1" hidden="1">'ΠΕΠ 2021-2027'!$A$6:$U$25</definedName>
    <definedName name="Z_F532883B_AF03_4D0D_9AED_78FD6FB264FD_.wvu.FilterData" localSheetId="1" hidden="1">'ΠΕΠ 2021-2027'!$A$6:$U$25</definedName>
    <definedName name="Z_F53F6995_5E79_4631_AD0D_FE6A8F869E07_.wvu.FilterData" localSheetId="1" hidden="1">'ΠΕΠ 2021-2027'!$A$6:$U$25</definedName>
    <definedName name="Z_F554BEFB_353C_432F_ADE8_ACE2FC3DE2CF_.wvu.FilterData" localSheetId="1" hidden="1">'ΠΕΠ 2021-2027'!$A$6:$U$25</definedName>
    <definedName name="Z_F5760C87_15C2_43BD_9DDB_65FA2B9FF2A5_.wvu.FilterData" localSheetId="1" hidden="1">'ΠΕΠ 2021-2027'!$A$6:$U$194</definedName>
    <definedName name="Z_F579D607_B7E9_4BE7_91DA_AD76474AFBBE_.wvu.FilterData" localSheetId="1" hidden="1">'ΠΕΠ 2021-2027'!$A$6:$U$25</definedName>
    <definedName name="Z_F5BDF62A_1BE7_401A_AF2F_F16419A326D2_.wvu.FilterData" localSheetId="1" hidden="1">'ΠΕΠ 2021-2027'!$A$6:$U$25</definedName>
    <definedName name="Z_F61225C5_95BB_4797_B24C_474849F14E58_.wvu.FilterData" localSheetId="1" hidden="1">'ΠΕΠ 2021-2027'!$A$6:$U$25</definedName>
    <definedName name="Z_F6177C99_E3A7_4614_BDE2_5C02B65E78CC_.wvu.FilterData" localSheetId="1" hidden="1">'ΠΕΠ 2021-2027'!$A$6:$U$25</definedName>
    <definedName name="Z_F6708BE3_BE5C_490D_BCEC_479D81BBEE76_.wvu.FilterData" localSheetId="1" hidden="1">'ΠΕΠ 2021-2027'!$A$6:$U$25</definedName>
    <definedName name="Z_F67D51D1_1C1F_43E4_9330_7F7EE4C6BED1_.wvu.FilterData" localSheetId="1" hidden="1">'ΠΕΠ 2021-2027'!$A$6:$U$25</definedName>
    <definedName name="Z_F6887F62_CC87_46FB_820F_8FEAAC8FB805_.wvu.FilterData" localSheetId="1" hidden="1">'ΠΕΠ 2021-2027'!$A$6:$U$25</definedName>
    <definedName name="Z_F6AA6D04_76B8_4B4A_827B_00F81BAC76B2_.wvu.FilterData" localSheetId="1" hidden="1">'ΠΕΠ 2021-2027'!$A$6:$U$25</definedName>
    <definedName name="Z_F6FD8013_3205_491A_9A07_5C6893DD52C8_.wvu.FilterData" localSheetId="1" hidden="1">'ΠΕΠ 2021-2027'!$A$6:$U$25</definedName>
    <definedName name="Z_F70DBC1A_DA75_4805_BE6E_D1B0A1A42400_.wvu.FilterData" localSheetId="1" hidden="1">'ΠΕΠ 2021-2027'!$A$6:$U$194</definedName>
    <definedName name="Z_F71AAA8A_E1AC_4B7A_89AD_712D415AE060_.wvu.FilterData" localSheetId="1" hidden="1">'ΠΕΠ 2021-2027'!$A$6:$U$194</definedName>
    <definedName name="Z_F7208FFE_8F12_48EF_A795_ECA5D5458DCE_.wvu.FilterData" localSheetId="1" hidden="1">'ΠΕΠ 2021-2027'!$A$6:$U$194</definedName>
    <definedName name="Z_F72D1214_85CD_4F8E_9A59_06733E74D595_.wvu.FilterData" localSheetId="1" hidden="1">'ΠΕΠ 2021-2027'!$A$6:$U$25</definedName>
    <definedName name="Z_F77F7B3D_AF82_4BC1_BC88_B637A893C2A0_.wvu.FilterData" localSheetId="1" hidden="1">'ΠΕΠ 2021-2027'!$A$6:$U$25</definedName>
    <definedName name="Z_F7A18A83_14ED_438A_A2C7_4994EFA71FAC_.wvu.FilterData" localSheetId="1" hidden="1">'ΠΕΠ 2021-2027'!$A$6:$U$25</definedName>
    <definedName name="Z_F7E849BE_4A71_4A28_80A4_09182850A6F6_.wvu.FilterData" localSheetId="1" hidden="1">'ΠΕΠ 2021-2027'!$A$6:$U$25</definedName>
    <definedName name="Z_F83A2134_305C_48B8_AA70_04658B76A87A_.wvu.FilterData" localSheetId="1" hidden="1">'ΠΕΠ 2021-2027'!$A$6:$U$25</definedName>
    <definedName name="Z_F86CB2B4_AC4D_4DD7_A019_C65A75A2CAB5_.wvu.FilterData" localSheetId="1" hidden="1">'ΠΕΠ 2021-2027'!$A$6:$U$25</definedName>
    <definedName name="Z_F86E21CC_A146_4C7F_9705_FE638F7E8354_.wvu.FilterData" localSheetId="1" hidden="1">'ΠΕΠ 2021-2027'!$A$6:$U$25</definedName>
    <definedName name="Z_F8DCD01B_D916_4C6F_9B39_A72B34DB0D21_.wvu.FilterData" localSheetId="1" hidden="1">'ΠΕΠ 2021-2027'!$A$6:$U$25</definedName>
    <definedName name="Z_F8F4AC62_BE97_4693_BF97_A1C6FCF2AEC5_.wvu.FilterData" localSheetId="1" hidden="1">'ΠΕΠ 2021-2027'!$A$6:$U$25</definedName>
    <definedName name="Z_F93356CA_682C_431E_B19C_125E602A3126_.wvu.FilterData" localSheetId="1" hidden="1">'ΠΕΠ 2021-2027'!$A$6:$U$25</definedName>
    <definedName name="Z_F94FFA80_488A_48BA_86F0_687FD60DFA0F_.wvu.FilterData" localSheetId="1" hidden="1">'ΠΕΠ 2021-2027'!$A$6:$U$25</definedName>
    <definedName name="Z_F9702BC0_62F0_49AE_900A_99D347EC968B_.wvu.FilterData" localSheetId="1" hidden="1">'ΠΕΠ 2021-2027'!$A$6:$U$25</definedName>
    <definedName name="Z_F9E03ABD_59C1_4DCF_89E7_583B54C413A5_.wvu.FilterData" localSheetId="1" hidden="1">'ΠΕΠ 2021-2027'!$A$6:$U$25</definedName>
    <definedName name="Z_F9EF3589_2590_4ACA_8127_E26EE6929984_.wvu.FilterData" localSheetId="1" hidden="1">'ΠΕΠ 2021-2027'!$A$6:$U$25</definedName>
    <definedName name="Z_F9F8480D_8F57_464A_962E_2E88307B3DEF_.wvu.FilterData" localSheetId="1" hidden="1">'ΠΕΠ 2021-2027'!$A$6:$U$25</definedName>
    <definedName name="Z_FA643546_77B6_45B1_B917_E07CDE9FB644_.wvu.FilterData" localSheetId="1" hidden="1">'ΠΕΠ 2021-2027'!$A$6:$U$25</definedName>
    <definedName name="Z_FAF70CDC_5D86_4B58_B9BB_FDCF34518CCE_.wvu.FilterData" localSheetId="1" hidden="1">'ΠΕΠ 2021-2027'!$A$6:$U$25</definedName>
    <definedName name="Z_FB207A30_EC5D_4BDE_9920_A137F1385032_.wvu.FilterData" localSheetId="1" hidden="1">'ΠΕΠ 2021-2027'!$A$6:$U$25</definedName>
    <definedName name="Z_FB813273_E6A7_4F55_9020_D49EAD6F0934_.wvu.FilterData" localSheetId="1" hidden="1">'ΠΕΠ 2021-2027'!$A$6:$U$25</definedName>
    <definedName name="Z_FB906C65_E09A_44AE_BAFF_E9EFEB321851_.wvu.FilterData" localSheetId="1" hidden="1">'ΠΕΠ 2021-2027'!$A$6:$U$25</definedName>
    <definedName name="Z_FB96AEFF_2F51_4B15_844B_09D0C83077BF_.wvu.FilterData" localSheetId="1" hidden="1">'ΠΕΠ 2021-2027'!$A$6:$U$194</definedName>
    <definedName name="Z_FBF23EF9_A639_4FFE_9188_0F70AAB7DCB9_.wvu.FilterData" localSheetId="1" hidden="1">'ΠΕΠ 2021-2027'!$A$6:$U$25</definedName>
    <definedName name="Z_FC329384_6FA0_40B8_868E_164E3E4E0E9F_.wvu.FilterData" localSheetId="1" hidden="1">'ΠΕΠ 2021-2027'!$A$6:$U$25</definedName>
    <definedName name="Z_FC70A80C_374A_4F20_9EEB_A62B9D5194C8_.wvu.FilterData" localSheetId="1" hidden="1">'ΠΕΠ 2021-2027'!$A$6:$U$194</definedName>
    <definedName name="Z_FC7C4F0C_C64A_433E_96C4_19663A621FCD_.wvu.FilterData" localSheetId="1" hidden="1">'ΠΕΠ 2021-2027'!$A$6:$U$25</definedName>
    <definedName name="Z_FC8E03EC_F020_4417_A22D_232CBE1711ED_.wvu.FilterData" localSheetId="1" hidden="1">'ΠΕΠ 2021-2027'!$A$6:$U$25</definedName>
    <definedName name="Z_FC8FA15E_4168_487E_8DDA_2CACFD8DB3E7_.wvu.FilterData" localSheetId="1" hidden="1">'ΠΕΠ 2021-2027'!$A$6:$U$194</definedName>
    <definedName name="Z_FCCFDC34_54EC_41FE_9367_E872D9CA70CA_.wvu.FilterData" localSheetId="1" hidden="1">'ΠΕΠ 2021-2027'!$A$6:$U$25</definedName>
    <definedName name="Z_FCDBB49A_1AD9_4F44_B847_94528A45FDF9_.wvu.FilterData" localSheetId="1" hidden="1">'ΠΕΠ 2021-2027'!$A$6:$U$25</definedName>
    <definedName name="Z_FD33EDD5_CD81_495B_AFAC_070E12316309_.wvu.FilterData" localSheetId="1" hidden="1">'ΠΕΠ 2021-2027'!$A$6:$U$25</definedName>
    <definedName name="Z_FD886005_007C_4008_B40E_05825E41BB5B_.wvu.FilterData" localSheetId="1" hidden="1">'ΠΕΠ 2021-2027'!$A$6:$U$25</definedName>
    <definedName name="Z_FD8FFCE6_F241_498C_93AF_3D56F8473E02_.wvu.FilterData" localSheetId="1" hidden="1">'ΠΕΠ 2021-2027'!$A$6:$U$25</definedName>
    <definedName name="Z_FDC3EC62_B358_4533_A6BE_7C0F60FDB6B9_.wvu.FilterData" localSheetId="1" hidden="1">'ΠΕΠ 2021-2027'!$A$6:$U$194</definedName>
    <definedName name="Z_FDC3EC62_B358_4533_A6BE_7C0F60FDB6B9_.wvu.PrintArea" localSheetId="1" hidden="1">'ΠΕΠ 2021-2027'!$A$8:$U$194</definedName>
    <definedName name="Z_FDC3EC62_B358_4533_A6BE_7C0F60FDB6B9_.wvu.PrintTitles" localSheetId="1" hidden="1">'ΠΕΠ 2021-2027'!$1:$6</definedName>
    <definedName name="Z_FDCF0D80_5943_4E44_B603_57D8022042CC_.wvu.FilterData" localSheetId="1" hidden="1">'ΠΕΠ 2021-2027'!$A$6:$U$25</definedName>
    <definedName name="Z_FDCFF169_403D_4F62_BCC9_FFFB2ADB2E0F_.wvu.FilterData" localSheetId="1" hidden="1">'ΠΕΠ 2021-2027'!$A$6:$U$194</definedName>
    <definedName name="Z_FDD563B4_A5A6_498B_8DD1_E298415A54AA_.wvu.FilterData" localSheetId="1" hidden="1">'ΠΕΠ 2021-2027'!$A$6:$U$25</definedName>
    <definedName name="Z_FE0D62DD_DB96_4AFB_81FF_0F078E171062_.wvu.FilterData" localSheetId="1" hidden="1">'ΠΕΠ 2021-2027'!$A$6:$U$25</definedName>
    <definedName name="Z_FE190578_74AE_4E17_8A73_3F6B7AAD7E87_.wvu.FilterData" localSheetId="1" hidden="1">'ΠΕΠ 2021-2027'!$A$6:$U$25</definedName>
    <definedName name="Z_FE50C172_AD36_49BA_ACAC_EB19845ABBDE_.wvu.FilterData" localSheetId="1" hidden="1">'ΠΕΠ 2021-2027'!$A$6:$U$25</definedName>
    <definedName name="Z_FEB90A3B_83A5_4B6B_8F52_65802662F274_.wvu.FilterData" localSheetId="1" hidden="1">'ΠΕΠ 2021-2027'!$A$6:$U$25</definedName>
    <definedName name="Z_FF13DC04_2AAF_4265_A252_070E1A37BF39_.wvu.FilterData" localSheetId="1" hidden="1">'ΠΕΠ 2021-2027'!$A$6:$U$25</definedName>
    <definedName name="Z_FF751699_42F0_4333_B05F_3C911D147CBC_.wvu.FilterData" localSheetId="1" hidden="1">'ΠΕΠ 2021-2027'!$A$6:$U$25</definedName>
    <definedName name="Z_FFE7F2FF_F9BF_45CC_BD68_D1D0E2172457_.wvu.FilterData" localSheetId="1" hidden="1">'ΠΕΠ 2021-2027'!$A$6:$U$25</definedName>
  </definedNames>
  <calcPr calcId="191028"/>
  <customWorkbookViews>
    <customWorkbookView name="ΠΡΙΝΤΕΖΗ ΚΑΝΤΙΑ - Προσωπική προβολή" guid="{0E7E0B34-1ABD-4ABF-85EA-BE1FE57F29C5}" mergeInterval="0" personalView="1" maximized="1" xWindow="-8" yWindow="-8" windowWidth="1936" windowHeight="1056" activeSheetId="1"/>
    <customWorkbookView name="ΚΥΡΙΑΝΑΚΗΣ ΑΛΕΚΟΣ - Προσωπική προβολή" guid="{40407E69-3714-4438-865D-D96C0D58522E}" mergeInterval="0" personalView="1" maximized="1" xWindow="-8" yWindow="-8" windowWidth="1936" windowHeight="1056" activeSheetId="1"/>
    <customWorkbookView name="ΒΕΛΟΥΔΟΣ ΜΑΝΘΟΣ - Προσωπική προβολή" guid="{A7C61047-E661-4A62-A694-923E381596A0}" mergeInterval="0" personalView="1" maximized="1" xWindow="-8" yWindow="-8" windowWidth="1936" windowHeight="1056" activeSheetId="1"/>
    <customWorkbookView name="ΣΚΟΚΑΚΗ ΓΕΩΡΓΙΑ - Προσωπική προβολή" guid="{86EF96BE-95D5-43DD-8397-CA36F2231B5C}" mergeInterval="0" personalView="1" maximized="1" xWindow="1912" yWindow="-8" windowWidth="1936" windowHeight="1056" activeSheetId="1"/>
    <customWorkbookView name="ΚΑΡΟΥΣΗ ΠΑΝΑΓΙΩΤΑ - Προσωπική προβολή" guid="{CE0BD460-9A4C-4D60-9A97-F7341162F644}" mergeInterval="0" personalView="1" maximized="1" xWindow="-8" yWindow="-8" windowWidth="1936" windowHeight="1056" activeSheetId="1"/>
    <customWorkbookView name="ΕΥΣΤΡΑΤΙΟΣ ΜΙΧΑΗΛ - Προσωπική προβολή" guid="{6A1EBEB7-81F8-4B9D-814C-47C83E54FB12}" mergeInterval="0" personalView="1" maximized="1" xWindow="-8" yWindow="-8" windowWidth="1936" windowHeight="1056" activeSheetId="1"/>
    <customWorkbookView name="ΜΠΙΣΤΗΣ ΑΛΕΞΑΝΔΡΟΣ - Προσωπική προβολή" guid="{5FFF4119-4B5C-4178-B1BF-DB171D63E921}" mergeInterval="0" personalView="1" maximized="1" xWindow="-8" yWindow="-8" windowWidth="1936" windowHeight="1048" activeSheetId="1"/>
    <customWorkbookView name="ΧΑΤΖΗΧΡΗΣΤΟΣ ΔΗΜΗΤΡΗΣ - Προσωπική προβολή" guid="{8F6F9C37-668F-43C4-9F54-716DE1129842}" mergeInterval="0" personalView="1" maximized="1" xWindow="1912" yWindow="-8" windowWidth="1296" windowHeight="1000" activeSheetId="1"/>
    <customWorkbookView name="ΣΥΝΟΔΙΝΟΣ ΝΙΚΟΣ - Προσωπική προβολή" guid="{12D8D113-31CE-49A2-BCBE-0E7A7ABE45D2}" mergeInterval="0" personalView="1" maximized="1" xWindow="-8" yWindow="-8" windowWidth="1296" windowHeight="1000" activeSheetId="1"/>
    <customWorkbookView name="ΧΑΤΖΗΓΡΗΓΟΡΙΟΥ ΠΑΥΛΟΣ - Προσωπική προβολή" guid="{37A8FF25-5810-44B0-80F8-925E8099AF96}" mergeInterval="0" personalView="1" maximized="1" xWindow="-8" yWindow="-8" windowWidth="1936" windowHeight="1056" activeSheetId="1"/>
    <customWorkbookView name="ΠΑΛΑΙΟΛΟΓΟΥ AΓΓΕΛΙΚΗ - Προσωπική προβολή" guid="{CE7D661D-8B21-4686-92D3-25C2476022A5}" mergeInterval="0" personalView="1" maximized="1" xWindow="-8" yWindow="-8" windowWidth="1616" windowHeight="876" activeSheetId="1"/>
    <customWorkbookView name="ΓΟΥΛΑΝΔΡΗΣ ΓΙΑΝΝΗΣ - Προσωπική προβολή" guid="{C367CF3B-A67F-4906-B8DE-1C96F095182F}" mergeInterval="0" personalView="1" maximized="1" xWindow="-8" yWindow="-8" windowWidth="1936" windowHeight="1056" activeSheetId="1"/>
    <customWorkbookView name="ΓΙΑΛΟΓΛΟΥ  ΑΝΔΡΕΑΣ - Προσωπική προβολή" guid="{C0755A22-2CA2-4762-90F4-6F69D346F28D}" mergeInterval="0" personalView="1" maximized="1" xWindow="-8" yWindow="-8" windowWidth="1936" windowHeight="1056" activeSheetId="1"/>
    <customWorkbookView name="ΠΑΠΑΧΑΡΑΛΑΜΠΟΥΣ ΛΟΥΚΑΣ - Προσωπική προβολή" guid="{0B93B359-179A-42EE-9C3B-C1B5078E6430}" mergeInterval="0" personalView="1" maximized="1" xWindow="-8" yWindow="-8" windowWidth="1936" windowHeight="1056" activeSheetId="1"/>
    <customWorkbookView name="ΧΑΤΖΗΓΡΗΓΟΡΙΟΥ ΠΑΥΛΟΣ - Personal View" guid="{FDC3EC62-B358-4533-A6BE-7C0F60FDB6B9}" mergeInterval="0" personalView="1" maximized="1" xWindow="-8" yWindow="-8" windowWidth="1936" windowHeight="1056" activeSheetId="1"/>
    <customWorkbookView name=". - Προσωπική προβολή" guid="{A591B4DA-B4B3-406F-B9A6-4103B2239BB0}" mergeInterval="0" personalView="1" xWindow="14" yWindow="32" windowWidth="1231" windowHeight="699" activeSheetId="1"/>
    <customWorkbookView name="ΜΑΡΑΓΚΟΥ ΑΝΔΡΙΑΝΗ - Προσωπική προβολή" guid="{80A7B635-24BC-4B6F-95F9-4DAFFBA04752}" mergeInterval="0" personalView="1" maximized="1" windowWidth="1276" windowHeight="799" activeSheetId="1"/>
    <customWorkbookView name="ΒΕΛΛΙΟΣ ΛΕΩΝΙΔΑΣ - Προσωπική προβολή" guid="{491969B3-0EFF-4DC4-A875-F7604C0814DE}" mergeInterval="0" personalView="1" maximized="1" windowWidth="1120" windowHeight="781" activeSheetId="1"/>
    <customWorkbookView name="ΣΙΓΑΛΑΣ MANΩΛΗΣ - Προσωπική προβολή" guid="{30EFFE64-05A7-4F3E-AD35-746088C658E6}" mergeInterval="0" personalView="1" maximized="1" windowWidth="1220" windowHeight="661" activeSheetId="1"/>
    <customWorkbookView name="ΑΡΓΥΡΟΠΟΥΛΟΥ ΛΟΥΚΙΑ - Προσωπική προβολή" guid="{DFDDE52F-BE25-4A20-AA21-592EF5B63608}" mergeInterval="0" personalView="1" maximized="1" windowWidth="1916" windowHeight="855" activeSheetId="1"/>
    <customWorkbookView name="a dm - Προσωπική προβολή" guid="{7AE89CBB-29B7-4983-B98C-BBD3DF684329}" mergeInterval="0" personalView="1" maximized="1" windowWidth="1139" windowHeight="427" activeSheetId="1"/>
    <customWorkbookView name="ΑΔΑΜΟΠΟΥΛΟΥ ΑΓΑΠΗ - Προσωπική προβολή" guid="{982E226A-4C38-4110-9B96-FBFA080EEB72}" mergeInterval="0" personalView="1" maximized="1" windowWidth="1280" windowHeight="838" activeSheetId="1"/>
    <customWorkbookView name="ΠΑΠΑΝΙΚΟΛΑΟΥ ΦΩΤΕΙΝΗ - Προσωπική προβολή" guid="{0818F90D-30F3-43F9-B61E-A6578B63C564}" mergeInterval="0" personalView="1" maximized="1" windowWidth="1225" windowHeight="778" activeSheetId="1"/>
    <customWorkbookView name="ΓΑΜΒΡΕΛΛΗ ΑΝΑΣΤΑΣΙΑ - Προσωπική προβολή" guid="{383C5B77-CEB3-435B-8F76-AA322BE4DCBE}" mergeInterval="0" personalView="1" maximized="1" windowWidth="1241" windowHeight="716" activeSheetId="1"/>
    <customWorkbookView name="ΑΡΑΓΙΑΝΝΗΣ ΒΑΓΓΕΛΗΣ - Προσωπική προβολή" guid="{8B685A25-FB09-46A1-89DE-856820EB193F}" mergeInterval="0" personalView="1" maximized="1" windowWidth="971" windowHeight="632" activeSheetId="1"/>
    <customWorkbookView name="ΑΝΔΡΟΝΙΚΟΣ ΓΡΗΓΟΡΗΣ - Προσωπική προβολή" guid="{DA5801EE-2817-43AC-9511-CC04116D984F}" mergeInterval="0" personalView="1" maximized="1" windowWidth="1764" windowHeight="742" activeSheetId="1"/>
    <customWorkbookView name="ΓΕΩΡΓΙΑ ΣΚΟΚΑΚΗ - Προσωπική προβολή" guid="{BE0CDA78-86D9-4E48-91F2-0EE2376471FE}" mergeInterval="0" personalView="1" maximized="1" windowWidth="1276" windowHeight="679" activeSheetId="1"/>
    <customWorkbookView name="ΜΥΤΣΚΙΔΟΥ ΛΙΑ - Προσωπική προβολή" guid="{67DA4931-4D92-4E21-A0E9-B4384160DB29}" mergeInterval="0" personalView="1" maximized="1" xWindow="-8" yWindow="-8" windowWidth="1936" windowHeight="1056" activeSheetId="1"/>
    <customWorkbookView name="ΜΑΡΚΑΚΗΣ ΡΕΝΟΣ - Προσωπική προβολή" guid="{018C5D39-71D1-49E2-B104-00382FBF8B66}" mergeInterval="0" personalView="1" maximized="1" xWindow="-8" yWindow="-8" windowWidth="1936" windowHeight="1056" activeSheetId="1"/>
    <customWorkbookView name="ΣΑΚΕΛΛΑΡΙΟΥ ΕΛΛΗ - Προσωπική προβολή" guid="{EF9563C6-30BD-4BF0-AAB8-5DF301BDA33D}" mergeInterval="0" personalView="1" maximized="1" xWindow="-8" yWindow="-8" windowWidth="1936" windowHeight="1056" activeSheetId="1"/>
    <customWorkbookView name="ΓΙΑΛΟΓΛΟΥ ΑΝΔΡΕΑΣ - Προσωπική προβολή" guid="{7851A10E-6185-48C6-8ECE-4AF97DBAFCD8}" mergeInterval="0" personalView="1" maximized="1" xWindow="1912" yWindow="-8" windowWidth="1296" windowHeight="1000" activeSheetId="1"/>
    <customWorkbookView name="ΒΟΥΤΣΙΝΟΣ ΑΝΤΩΝΗΣ - Προσωπική προβολή" guid="{3454866D-D04E-453C-B90F-6795BDF5D376}" mergeInterval="0" personalView="1" maximized="1" xWindow="-8" yWindow="-8" windowWidth="1936" windowHeight="1056" activeSheetId="1"/>
    <customWorkbookView name="miguser - Προσωπική προβολή" guid="{3EB6DC9C-F5B2-47FE-84E7-A990AB1F6B04}" mergeInterval="0" personalView="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7" i="1" l="1"/>
  <c r="R157" i="1" l="1"/>
  <c r="O19" i="1" l="1"/>
  <c r="P188" i="1"/>
  <c r="O188" i="1"/>
  <c r="O110" i="1"/>
  <c r="R138" i="1"/>
  <c r="Q138" i="1"/>
  <c r="R130" i="1"/>
  <c r="Q130" i="1"/>
  <c r="R140" i="1"/>
  <c r="Q140" i="1"/>
  <c r="R182" i="1"/>
  <c r="Q182" i="1"/>
  <c r="R134" i="1"/>
  <c r="Q134" i="1"/>
  <c r="R149" i="1"/>
  <c r="Q149" i="1"/>
  <c r="R187" i="1"/>
  <c r="Q187" i="1"/>
  <c r="R185" i="1"/>
  <c r="Q185" i="1"/>
  <c r="R184" i="1"/>
  <c r="Q184" i="1"/>
  <c r="R166" i="1"/>
  <c r="Q166" i="1"/>
  <c r="R188" i="1"/>
  <c r="Q188" i="1"/>
  <c r="R192" i="1"/>
  <c r="Q192" i="1"/>
  <c r="R129" i="1"/>
  <c r="Q129" i="1"/>
  <c r="R193" i="1"/>
  <c r="Q193" i="1"/>
  <c r="R146" i="1"/>
  <c r="Q146" i="1"/>
  <c r="R19" i="1"/>
  <c r="Q19" i="1"/>
  <c r="R54" i="1"/>
  <c r="Q54" i="1"/>
  <c r="R25" i="1"/>
  <c r="Q25" i="1"/>
  <c r="O105" i="1"/>
  <c r="P105" i="1"/>
  <c r="R105" i="1"/>
  <c r="Q105" i="1"/>
  <c r="R107" i="1"/>
  <c r="P89" i="1"/>
  <c r="O89" i="1"/>
  <c r="P45" i="1"/>
  <c r="O45" i="1"/>
  <c r="Q183" i="1"/>
  <c r="R52" i="1"/>
  <c r="Q52" i="1"/>
  <c r="O66" i="1"/>
  <c r="R128" i="1"/>
  <c r="Q128" i="1"/>
  <c r="R145" i="1"/>
  <c r="Q145" i="1"/>
  <c r="R103" i="1"/>
  <c r="Q103" i="1"/>
  <c r="P22" i="1"/>
  <c r="O22" i="1"/>
  <c r="R144" i="1"/>
  <c r="Q144" i="1"/>
  <c r="P179" i="1"/>
  <c r="O179" i="1"/>
  <c r="R109" i="1"/>
  <c r="Q109" i="1"/>
  <c r="P104" i="1"/>
  <c r="O104" i="1"/>
  <c r="R31" i="1"/>
  <c r="Q31" i="1"/>
  <c r="R56" i="1"/>
  <c r="Q56" i="1"/>
  <c r="O18" i="1" l="1"/>
  <c r="P18" i="1"/>
  <c r="R143" i="1"/>
  <c r="Q143" i="1"/>
  <c r="P165" i="1" l="1"/>
  <c r="O165" i="1"/>
  <c r="R189" i="1" l="1"/>
  <c r="Q189" i="1"/>
  <c r="R50" i="1" l="1"/>
  <c r="Q50" i="1"/>
  <c r="R23" i="1"/>
  <c r="Q23" i="1"/>
  <c r="P166" i="1" l="1"/>
  <c r="O166" i="1"/>
  <c r="P161" i="1" l="1"/>
  <c r="O161" i="1"/>
  <c r="P184" i="1"/>
  <c r="O184" i="1"/>
  <c r="R75" i="1" l="1"/>
  <c r="Q75" i="1"/>
  <c r="P164" i="1"/>
  <c r="O164" i="1"/>
  <c r="R89" i="1"/>
  <c r="Q89" i="1"/>
  <c r="R18" i="1"/>
  <c r="Q18" i="1"/>
  <c r="P103" i="1"/>
  <c r="O103" i="1"/>
  <c r="R26" i="1"/>
  <c r="Q26" i="1"/>
  <c r="P26" i="1"/>
  <c r="O130" i="1"/>
  <c r="R21" i="1"/>
  <c r="Q21" i="1"/>
  <c r="R186" i="1"/>
  <c r="Q186" i="1"/>
  <c r="R24" i="1"/>
  <c r="Q24" i="1"/>
  <c r="P23" i="1"/>
  <c r="O23" i="1"/>
  <c r="R47" i="1"/>
  <c r="Q47" i="1"/>
  <c r="R131" i="1"/>
  <c r="Q131" i="1"/>
  <c r="R58" i="1"/>
  <c r="Q58" i="1"/>
  <c r="R51" i="1" l="1"/>
  <c r="Q51" i="1"/>
  <c r="P54" i="1" l="1"/>
  <c r="O54" i="1"/>
  <c r="R27" i="1"/>
  <c r="Q27" i="1"/>
  <c r="P51" i="1"/>
  <c r="O51" i="1"/>
  <c r="P47" i="1"/>
  <c r="O47" i="1"/>
  <c r="R141" i="1"/>
  <c r="Q141" i="1"/>
  <c r="P146" i="1"/>
  <c r="O146" i="1"/>
  <c r="O9" i="1"/>
  <c r="P50" i="1"/>
  <c r="O50" i="1"/>
  <c r="R132" i="1"/>
  <c r="Q132" i="1"/>
  <c r="R190" i="1"/>
  <c r="Q190" i="1"/>
  <c r="R30" i="1"/>
  <c r="Q30" i="1"/>
  <c r="R29" i="1"/>
  <c r="Q29" i="1"/>
  <c r="R159" i="1"/>
  <c r="Q159" i="1"/>
  <c r="R80" i="1"/>
  <c r="P29" i="1"/>
  <c r="O29" i="1"/>
  <c r="P186" i="1"/>
  <c r="O186" i="1"/>
  <c r="O56" i="1"/>
  <c r="P56" i="1"/>
  <c r="R14" i="1"/>
  <c r="Q14" i="1"/>
  <c r="O157" i="1"/>
  <c r="P187" i="1"/>
  <c r="O187" i="1"/>
  <c r="Q156" i="1"/>
  <c r="P192" i="1"/>
  <c r="O192" i="1"/>
  <c r="P191" i="1"/>
  <c r="O191" i="1"/>
  <c r="P38" i="1"/>
  <c r="O38" i="1"/>
  <c r="Q155" i="1"/>
  <c r="R156" i="1"/>
  <c r="R22" i="1"/>
  <c r="Q22" i="1"/>
  <c r="P130" i="1" l="1"/>
  <c r="O95" i="1"/>
  <c r="R110" i="1" l="1"/>
  <c r="Q110" i="1"/>
  <c r="O53" i="1" l="1"/>
  <c r="P53" i="1"/>
  <c r="P30" i="1"/>
  <c r="O30" i="1"/>
  <c r="P31" i="1"/>
  <c r="O31" i="1"/>
  <c r="R68" i="1" l="1"/>
  <c r="Q68" i="1"/>
  <c r="O152" i="1"/>
  <c r="P152" i="1" s="1"/>
  <c r="R59" i="1"/>
  <c r="Q59" i="1"/>
  <c r="P27" i="1"/>
  <c r="O27" i="1"/>
  <c r="O26" i="1"/>
  <c r="O75" i="1" l="1"/>
  <c r="R67" i="1" l="1"/>
  <c r="Q67" i="1"/>
  <c r="R13" i="1" l="1"/>
  <c r="Q13" i="1"/>
  <c r="P145" i="1"/>
  <c r="P59" i="1" l="1"/>
  <c r="O59" i="1"/>
  <c r="O138" i="1" l="1"/>
  <c r="P138" i="1" s="1"/>
  <c r="P109" i="1"/>
  <c r="O109" i="1"/>
  <c r="R45" i="1" l="1"/>
  <c r="Q45" i="1"/>
  <c r="R11" i="1"/>
  <c r="Q11" i="1"/>
  <c r="Q9" i="1"/>
  <c r="R9" i="1"/>
  <c r="R104" i="1"/>
  <c r="Q104" i="1"/>
  <c r="P21" i="1" l="1"/>
  <c r="O21" i="1"/>
  <c r="Q80" i="1" l="1"/>
  <c r="P157" i="1" l="1"/>
  <c r="P48" i="1" l="1"/>
  <c r="O48" i="1"/>
  <c r="R48" i="1" l="1"/>
  <c r="Q48" i="1"/>
  <c r="P44" i="1" l="1"/>
  <c r="O44" i="1"/>
  <c r="R7" i="1" l="1"/>
  <c r="Q7" i="1"/>
  <c r="R106" i="1"/>
  <c r="Q106" i="1"/>
  <c r="R84" i="1"/>
  <c r="Q84" i="1"/>
  <c r="R28" i="1" l="1"/>
  <c r="Q28" i="1"/>
  <c r="R53" i="1" l="1"/>
  <c r="P9" i="1" l="1"/>
  <c r="P25" i="1" l="1"/>
  <c r="O25" i="1"/>
  <c r="O156" i="1"/>
  <c r="O154" i="1" l="1"/>
  <c r="N155" i="1"/>
  <c r="N194" i="1" s="1"/>
  <c r="O155" i="1"/>
  <c r="R83" i="1"/>
  <c r="Q83" i="1"/>
  <c r="R70" i="1"/>
  <c r="Q70" i="1"/>
  <c r="Q53" i="1"/>
  <c r="R71" i="1" l="1"/>
  <c r="Q71" i="1"/>
  <c r="P66" i="1"/>
  <c r="P7" i="1" l="1"/>
  <c r="O7" i="1"/>
  <c r="P80" i="1"/>
  <c r="O80" i="1"/>
  <c r="P71" i="1" l="1"/>
  <c r="O71" i="1"/>
  <c r="P83" i="1"/>
  <c r="O83" i="1"/>
  <c r="P11" i="1" l="1"/>
  <c r="O11" i="1"/>
  <c r="R151" i="1" l="1"/>
  <c r="Q151" i="1"/>
  <c r="R150" i="1"/>
  <c r="Q150" i="1"/>
  <c r="P84" i="1"/>
  <c r="O84" i="1"/>
  <c r="P70" i="1"/>
  <c r="O70" i="1"/>
  <c r="P156" i="1" l="1"/>
  <c r="R46" i="1" l="1"/>
  <c r="Q46" i="1"/>
  <c r="O46" i="1" l="1"/>
  <c r="O193" i="1"/>
  <c r="O185" i="1"/>
  <c r="O142" i="1"/>
  <c r="O13" i="1"/>
  <c r="O12" i="1"/>
  <c r="O10" i="1"/>
  <c r="O8" i="1"/>
  <c r="O106" i="1"/>
  <c r="P46" i="1"/>
  <c r="P106" i="1"/>
  <c r="R10" i="1"/>
  <c r="Q10" i="1"/>
  <c r="R155" i="1"/>
  <c r="Q154" i="1"/>
  <c r="M194" i="1"/>
  <c r="R154" i="1"/>
  <c r="O194" i="1" l="1"/>
  <c r="P142" i="1" l="1"/>
  <c r="R42" i="1" l="1"/>
  <c r="Q42" i="1"/>
  <c r="Q12" i="1" l="1"/>
  <c r="R12" i="1"/>
  <c r="P155" i="1"/>
  <c r="R44" i="1"/>
  <c r="Q44" i="1"/>
  <c r="R8" i="1"/>
  <c r="Q8" i="1"/>
  <c r="P12" i="1" l="1"/>
  <c r="P154" i="1"/>
  <c r="P193" i="1"/>
  <c r="P13" i="1"/>
  <c r="R43" i="1"/>
  <c r="R194" i="1" s="1"/>
  <c r="Q43" i="1"/>
  <c r="Q194" i="1" s="1"/>
  <c r="P185" i="1" l="1"/>
  <c r="P8" i="1"/>
  <c r="P10" i="1"/>
  <c r="N486957" i="1" l="1"/>
  <c r="P19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Επισκέπτης</author>
    <author>tc={515FFA26-64ED-4150-8833-D2FE2097EF1F}</author>
    <author>ΒΕΛΟΥΔΟΣ ΜΑΝΘΟΣ</author>
  </authors>
  <commentList>
    <comment ref="O7" authorId="0" shapeId="0" xr:uid="{7036D131-3765-43FD-8F2C-A032486EC4A1}">
      <text>
        <r>
          <rPr>
            <sz val="10"/>
            <rFont val="Arial"/>
            <family val="2"/>
            <charset val="161"/>
          </rPr>
          <t>Άγνωστος χρήστης:
21/1/2025
Ελέγχθηκαν το ΥΕ-1 (Αυτεπιστασία του Επιμελητηρίου Κυκλάδων) και το ΥΕ-2 ΑΥΙΜ του Επιμ. Δωδεκανήσου.</t>
        </r>
      </text>
    </comment>
    <comment ref="Q23" authorId="1" shapeId="0" xr:uid="{515FFA26-64ED-4150-8833-D2FE2097EF1F}">
      <text>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Προσοχή! Έχει καταχωρηθεί ΔΚΔ !</t>
      </text>
    </comment>
    <comment ref="S27" authorId="2" shapeId="0" xr:uid="{34CC52C9-A038-4DE1-8319-FF95E8B0212C}">
      <text>
        <r>
          <rPr>
            <sz val="10"/>
            <rFont val="Arial"/>
            <family val="2"/>
            <charset val="161"/>
          </rPr>
          <t>ΒΕΛΟΥΔΟΣ ΜΑΝΘΟΣ:
Το 2ο Δημοτικό Σχολείο Αρχαγγέλου έχει εγκατασταθεί σε άλλο κτίριο και το πρώην κτίριο του Δημοτικού χρησιμοποείται για τις ανάγκες του ΕΠΑΛ. Αναμένεται τροποποίηση της πράξης ως προ τον τίτλο της και την περιγραφή του φυσικού της αντικειμένου .</t>
        </r>
      </text>
    </comment>
  </commentList>
</comments>
</file>

<file path=xl/sharedStrings.xml><?xml version="1.0" encoding="utf-8"?>
<sst xmlns="http://schemas.openxmlformats.org/spreadsheetml/2006/main" count="1918" uniqueCount="938">
  <si>
    <t>ΠΕΡΙΦΕΡΕΙΑ ΝΟΤΙΟΥ ΑΙΓΑΙΟΥ</t>
  </si>
  <si>
    <t xml:space="preserve"> </t>
  </si>
  <si>
    <t xml:space="preserve">ΕΙΔΙΚΗ ΥΠΗΡΕΣΙΑ ΔΙΑΧΕΙΡΙΣΗΣ </t>
  </si>
  <si>
    <t>Πράξεις ΠεΠ "Νότιο Αιγαίο" 2021-2027</t>
  </si>
  <si>
    <t>Α/Α</t>
  </si>
  <si>
    <t>Προτεραιότητα</t>
  </si>
  <si>
    <t>ΣΠ</t>
  </si>
  <si>
    <t>ΕΣ</t>
  </si>
  <si>
    <t>Δράση</t>
  </si>
  <si>
    <t>Πεδίο Παρέμβασης</t>
  </si>
  <si>
    <t>MIS</t>
  </si>
  <si>
    <t>Τίτλος Έργου</t>
  </si>
  <si>
    <t>Νομός</t>
  </si>
  <si>
    <t>Νησί</t>
  </si>
  <si>
    <t>Δικαιούχος / Φορέας Υλοποίησης</t>
  </si>
  <si>
    <t>Κωδικός Έργου στο Π.Δ.Ε.</t>
  </si>
  <si>
    <t xml:space="preserve"> Π/Υ Έργου              </t>
  </si>
  <si>
    <t>Επιλέξιμος Π/Υ Έργου</t>
  </si>
  <si>
    <t>Νομικές Δεσμεύσεις</t>
  </si>
  <si>
    <t>Επιλέξιμες Νομικές Δεσμεύσεις</t>
  </si>
  <si>
    <t>Πληρωμές Έργου</t>
  </si>
  <si>
    <t>Επιλέξιμες Πληρωμές Έργου</t>
  </si>
  <si>
    <t>Παρατηρήσεις</t>
  </si>
  <si>
    <t>Ημερομηνία 
Ένταξης / Τροπ/σης</t>
  </si>
  <si>
    <t>Ημερομηνία Λήξης Πράξης</t>
  </si>
  <si>
    <t>1i</t>
  </si>
  <si>
    <t>1.2 (α)</t>
  </si>
  <si>
    <t>026</t>
  </si>
  <si>
    <t>Μηχανισμός για τη διακυβέρνηση, παρακολούθηση και υποστήριξη της υλοποίησης της Περιφερειακής Στρατηγικής Έξυπνης Εξειδίκευσης στην Περιφέρεια Νοτίου Αιγαίου</t>
  </si>
  <si>
    <t>ΠΕΡ</t>
  </si>
  <si>
    <t>Επιμελητήριο Κυκλάδων
Επιμελητήριο Δωδεκανήσου</t>
  </si>
  <si>
    <t>2024ΕΠ06770034</t>
  </si>
  <si>
    <t>ΥΕ1: Στάδιο υλοποίησης με ίδια μέσα. Έγινε ανάθεση υπηρεσιών σε 3 συμβούλους για τη ΔΕΑ η οποία ολοκληρώθηκε.
ΥΕ2: Στάδιο υλοποίησης. Έγινε ανάθεση υπηρεσιών σε 3 συμβούλους. Οι δύο για τη ΔΕΑ η οποία ολοκληρώθηκε.</t>
  </si>
  <si>
    <t>1ii</t>
  </si>
  <si>
    <t>1.3</t>
  </si>
  <si>
    <t>016</t>
  </si>
  <si>
    <t>Ψηφιακός πολιτιστικός ξεναγός Σαντορίνης και Νάξου</t>
  </si>
  <si>
    <t>ΚΥΚ</t>
  </si>
  <si>
    <t>Θήρα 
Νάξος</t>
  </si>
  <si>
    <t>Δήμος Θήρας 
Δήμος Νάξου &amp; Μικρών Κυκλάδων</t>
  </si>
  <si>
    <t>2019ΕΠ06710022 2019ΕΠ06710023 2023ΕΠ06770003</t>
  </si>
  <si>
    <t>Σαντορίνη: ΥΕ1: Υπογραφή Σύμβασης 16/8/2021. Ολοκληρώθηκε.
ΥΕ2: Η ΑΥΙΜ του ΥΠΠΟΑ εκδόθηκε 18/5/2020. Ολοκληρώθηκε.
ΥΕ3: Δράσεις προβολής και υποστήριξης. Δεν θα υλοποιηθεί.
Νάξος: ΥΕ5: Υπογραφή σύμβασης 24/2/2022. Ολοκληρώθηκε.
ΥΕ4: Η ΑΥΙΜ του ΥΠΠΟΑ εκδόθηκε 18/3/2020. Ολοκληρώθηκε.
Έχει εγκριθεί Τελικό ΔΕΔ</t>
  </si>
  <si>
    <t>7/3/2023 19/2/2024</t>
  </si>
  <si>
    <t xml:space="preserve">Εφαρμογές VR/AR πολιτιστικού αποθέματος Μυκόνου </t>
  </si>
  <si>
    <t xml:space="preserve">Μύκονος </t>
  </si>
  <si>
    <t xml:space="preserve">Δήμος Μυκόνου
</t>
  </si>
  <si>
    <t>2019ΕΠ06710024 2023ΕΠ06770004</t>
  </si>
  <si>
    <t>Η πράξη τροποποιήθηκε με αφαίρεση των ΥΕ3 και 4 που αφορούσαν στην Πάρο. Έγινε ΔΚΔ με αφαίρεση όλων των πληρωμών 12.547,37€.
Μύκονος: ΥΕ1 Υπογραφή Σύμβασης 1/3/2022. Η εφαρμογή ολοκληρώθηκε. 
ΥΕ2: Η ΑΥΙΜ υπογράφτηκε 3/6/2020, Τροπ. 13/5/2023. Ολοκληρώθηκε.</t>
  </si>
  <si>
    <t>16/3/2023 ΟΕ 23/10/2024 30/7/2025</t>
  </si>
  <si>
    <t>Πολυκαναλική ξενάγηση τεκμηρίων Καϊρείου Βιβλιοθήκης Άνδρου και Ψηφιακή ξενάγηση στο λαογραφικό πολιτισμό της Κύθνου</t>
  </si>
  <si>
    <t>Άνδρος
Κύθνος</t>
  </si>
  <si>
    <t>Δήμος Άνδρου
Δήμος Κύθνου</t>
  </si>
  <si>
    <t>2023ΕΠ06770000</t>
  </si>
  <si>
    <t>ΥΕ1: Άνδρος: Η σύμβαση υπογραφτηκε 12/12/2022. Η εφαρμογή ολοκληρώθηκε. 
ΥΕ2: Κύθνος: Η σύμβαση υπογράφτηκε 15/4/2022. Η εφαρμογή ολοκληρώθηκε. 
ΥΕ3: Άνδρος - Δεν θα υλοποιηθεί (ζητήθηκε ΤΔΠ, με μείωση προϋπολογισμού).</t>
  </si>
  <si>
    <t>7/3/2023 22/2/2024</t>
  </si>
  <si>
    <t>Έξυπνος ψηφιακός οδηγός πολιτιστικών εκδηλώσεων Ρόδου και προβολή VR/AR πολιτιστικού &amp; τουριστικού αποθέματος Καλύμνου</t>
  </si>
  <si>
    <t>ΔΩΔ</t>
  </si>
  <si>
    <t>Ρόδος
Κάλυμνος</t>
  </si>
  <si>
    <t>Δήμος Ρόδου
Δήμος Καλύμνου</t>
  </si>
  <si>
    <t>2023ΕΠ06770005</t>
  </si>
  <si>
    <t>Ρόδος (ΥΕ1): Η σύμβαση υπογράφτηκε 17/6/2022. Ολοκληρώθηκε και παραλήφθηκε.
Κάλυμνος (ΥΕ2): Η σύμβαση υπογράφτηκε 21/6/2024. Ανάδοχος η DOTSOFT. Ολοκληρώθηκε και παραλήφθηκε. 
(ΥΕ3): 2η τροποποίηση ΑΥΙΜ 27/1/2025. Ολοκληρώθηκε.
Τελικό ΔΕΔ αναμένεται 1/2027</t>
  </si>
  <si>
    <t>7/3/2023 22/11/2024</t>
  </si>
  <si>
    <t>Ψηφιακή προβολή του έργου του Μάρκου Βαμβακάρη</t>
  </si>
  <si>
    <t>Σύρος</t>
  </si>
  <si>
    <t>Δήμος Σύρου - Ερμούπολης</t>
  </si>
  <si>
    <t>2023ΕΠ06770001</t>
  </si>
  <si>
    <t>ΥΕ1: Η Σύμβαση υπογράφτηκε 29/3/2021. Ολοκληρώθηκε. 
ΥΕ2: Η σύμβαση για τις δράσεις δημοσιότητας υπογράφτηκε 5/7/2023. Η εκδήλωση δημοσιότητας έγινε 30/8/2023.</t>
  </si>
  <si>
    <t>Προβολή και ανάδειξη μνημείων ακρόπολης και οικισμού Λίνδου μέσω ψηφιακού περιεχομένου</t>
  </si>
  <si>
    <t>Ρόδος</t>
  </si>
  <si>
    <t>Εφορεία Αρχαιοτήτων Δωδεκανήσου</t>
  </si>
  <si>
    <t>2019ΕΠ06710013 2023ΕΠ06770002</t>
  </si>
  <si>
    <t>ΥΕ1: Η σύμβαση υπογράφτηκε 1/12/2021. Ολοκληρώθηκε. 
ΥΕ2: Υπογραφή ΑΥΙΜ 3/2/2023. 7η τροποποίηση ΑΥΙΜ 13/12/2025. Ολοκληρώθηκε.</t>
  </si>
  <si>
    <t>7/3/2023 31/10/2024 21/7/2025</t>
  </si>
  <si>
    <t>Ψηφιακή ανάδειξη γεω-πολιτιστικού αποθέματος Τήλου</t>
  </si>
  <si>
    <t>Τήλος</t>
  </si>
  <si>
    <t>Εθνικό Κέντρο Έρευνας Φυσικών
Επιστημών «Δημόκριτος»</t>
  </si>
  <si>
    <t>2025ΕΠ06770000</t>
  </si>
  <si>
    <t>ΥΕ1: ΑΥΙΜ με έναρξη 31/3/2025. Έγιναν οι συμβάσεις με το προσωπικό στις 1/5/2025. Στάδιο υλοποίησης.
Ζητήθηκε ΔΔΔ (8/9)</t>
  </si>
  <si>
    <t>30/6/2027</t>
  </si>
  <si>
    <t>Ψηφιακός οδηγός περιήγησης στην Μεσαιωνική Πόλη της Ρόδου</t>
  </si>
  <si>
    <t xml:space="preserve">Δήμος Ρόδου </t>
  </si>
  <si>
    <t>2025ΕΠ06770001</t>
  </si>
  <si>
    <t xml:space="preserve">Διάρκεια 15Μ. Έλαβε βεβαίωση εναρμόνισης από ΥΨΔ (10/6 ). Προεγκρίθηκε 13/11 η δημοπράτηση. Υποβλήθηκαν 9 Προσφορές. Κατατέθηκαν 3 Ενστάσεις. Με απόφαση ΕΑΔΗΣΥ έγιναν δεκτές 3 προσφορές (εγκρίθηκε 4/8 το πρακτικό από Δημοτική Επιτροπή). Έγινε προσφυγή από 1 υπ.ανάδοχο στα Διοικητικά Δικαστήρια. Η διαδικασία σταμάτησε μέχρι να βγει απόφαση. </t>
  </si>
  <si>
    <t>Ψηφιακή περιήγηση Ερμούπολης μέσα από το λογοτεχνικό και ερευνητικό έργο του Μάνου Ελευθερίου</t>
  </si>
  <si>
    <t>2025ΕΠ06770002</t>
  </si>
  <si>
    <t>ΥΕ1: Έλαβε βεβαίωση εναρμόνησης από ΥΨΔ 30/12/2025.
Ολοκληρώθηκε το Μνημόνιο Συνεργάσιας με το ΥΠΠΟ. Προεγκρίθηκε 30/3 η δημοπράτηση. Χρονοδιάγραμμα 12Μ, περιλαμβάνει προκαταβολή 40%. 
Η διακήρυξη ανέβηκε στις 16/6. Καταληκτική ημ/νία προσφορών 24/7. Κατατέθηκαν 3 προσφορές. Υποβλήθηκε Ένσταση από 1 υποψήφιο 7/9. Αναμονή απόφαση Αρχής.</t>
  </si>
  <si>
    <t>Ψηφιακό Δίδυμο του Ηφαιστείου της Νήσου Νισύρου</t>
  </si>
  <si>
    <t>Νίσυρος</t>
  </si>
  <si>
    <t>Δήμος Νισύρου</t>
  </si>
  <si>
    <t>2025ΕΠ06770003</t>
  </si>
  <si>
    <t xml:space="preserve">ΥΕ1:  Εκδόθηκε 12/12/2025 Βεβαίωση Εναρμόνισης από ΥΨΔ. Προεγκρίθηκε 4/3 η δημοπράτηση. Στάδιο δημοσίευσης διακήρυξης. Χρονοδιάγραμμα 9Μ (χωρίς προκαταβολή).
Έχει αναρτηθεί στις 17/7 με καταληκτική ημ/νία υποβολής προσφορών μέχρι τις 3/8. Κατατέθηκαν 2 προσφορές. Είναι σε εξέταση από επιτροπή. Πρόβλεψη για 15-20/9 να έχουμε Πρακτικό. </t>
  </si>
  <si>
    <t>Δυσπρόσιτα μνημεία Κυκλάδων – Ψηφιακή τεκμηρίωση &amp; προβολή</t>
  </si>
  <si>
    <t>Πάρος
Φολέγανδρος</t>
  </si>
  <si>
    <t>Εφορεία Αρχαιοτήτων Κυκλάδων</t>
  </si>
  <si>
    <t>2025ΕΠ06770004</t>
  </si>
  <si>
    <t>ΥΕ1: Δικαιούχος ΕΦΑΚ, Η ΑΥΙΜ εκδόθηκε 10/04/2025. Αναμένουν Ανάδοχο για να προσλάβουν προσωπικό.
ΥΕ2: Υποβλήθηκαν 2 προσφορές οι οποίες απορρίφθηκαν λόγω ελλείψεων και ο διαγωνισμός κηρύχθηκε άγονος. Έγινε νέα δημοσίευση μέχρι ημερομηνία υποβολής προσφορών 17/11/2026.
ΥΕ3: ΑΥΙΜ Συνδικαιούχος Δ/νση Σπηλαιολογίας. Η ΑΥΙΜ εκδόθηκε 10/04/2025. Έχει προσληφθεί προσωπικό και έχει υποβληθεί ΤΔΥ.</t>
  </si>
  <si>
    <t>7/1/2025
24/3/2025 6/10/2026</t>
  </si>
  <si>
    <t>Ολοκληρωμένη ψηφιακή διαχείριση και ανάδειξη πολιτιστικού αποθέματος Περιφέρειας Νοτίου Αιγαίου / Π.Ε. Δωδεκανήσου</t>
  </si>
  <si>
    <t>Διεύθυνση Διαχείρισης Εθνικού Αρχείου
Μνημείων</t>
  </si>
  <si>
    <t>2025ΕΠ06770005</t>
  </si>
  <si>
    <t>ΥΕ1: Εγκρίθηκε 17/2/2025 η ΑΥΙΜ. Έγιναν οι προσλήψεις προσωπικού (14 άτομα).
ΥΕ2: Αναμένεται αίτημα δημοπράτησης για προέγκριση.
Νέα προβλεπόμενη ημερομηνία υποβολής αιτήματος δημοπράτησης 15/10.</t>
  </si>
  <si>
    <t>7/1/2025 8/9/2026</t>
  </si>
  <si>
    <t>30/6/2028</t>
  </si>
  <si>
    <t>1.4</t>
  </si>
  <si>
    <t>019</t>
  </si>
  <si>
    <t>Ανάπτυξη ολοκληρωμένου συστήματος τηλεϊατρικής για την αντιμετώπιση Αγγειακών Εγκεφαλικών Επεισοδίων</t>
  </si>
  <si>
    <t>2η Υγειονομική Περιφέρεια Πειραιώς &amp; Αιγαίου</t>
  </si>
  <si>
    <t>2025ΕΠ06770017</t>
  </si>
  <si>
    <t>Η σύμβαση υπογράφηκε 2/9/2026. Ανάδοχος OTE AE. 
1o Στάδιο εκπόνησης μελέτης εφαρμογής.</t>
  </si>
  <si>
    <t>14/2/2025
31/8/2026</t>
  </si>
  <si>
    <t>1.5</t>
  </si>
  <si>
    <t>Ψηφιακό Οικοσύστημα Επιχειρηματικότητας του Επιμελητηρίου Κυκλάδων</t>
  </si>
  <si>
    <t>Επιμελητήριο Κυκλάδων</t>
  </si>
  <si>
    <t>2024ΕΠ06770023</t>
  </si>
  <si>
    <t xml:space="preserve">ΥΕ1: Ψηφιακό οικοσύστημα επιχειρηματικότητας. Η σύμβαση υπογράφτηκε 1/4/2025. Ανάδοχος KNOWLEDGE A.E. Ολοκληρώθηκε.
ΥΕ2: Προμήθεια Η/Υ. Η σύμβαση υπογράφηκε στις 13/11/2025. Ανάδοχος Computer Lab (Μεσοχωριανάκης-Παξιμαδάκης ΟΕ). Ολοκληρώθηκε. </t>
  </si>
  <si>
    <t>Ανάπτυξη και εμπλουτισμός των παρεχόμενων ψηφιακών υπηρεσιών προς τα μέλη του Επιμελητηρίου Δωδεκανήσου</t>
  </si>
  <si>
    <t>Επιμελητήριο Δωδεκανήσου</t>
  </si>
  <si>
    <t>2024ΕΠ06770025</t>
  </si>
  <si>
    <t>ΥΕ1: Ημ/νία σύμβασης: 16/6/2025. Ανάδοχος: SGA ΣΥΣΤΗΜΑΤΑ ΠΛΗΡΟΦΟΡΙΚΗΣ ΑΕ. Ολοκληρώθηκε.  
ΥΕ2: Προμήθεια Η/Υ. Ημ/νία σύμβασης 22/9/2025. 
Ανάδοχος: Computer Lab. Ολοκληρώθηκε.
ΥΕ3: Δημιουργία Παρατηρητηρίου. Ημερ. σύμβασης: 13/6/2025. Ανάδοχος ΕΛΚΕ/ΟΠΑ-COGNITERA. 
ΥΕ4: Τεχνική Υποστήριξη. Ημ/νία σύμβασης: 10/4/2025. 
Ανάδοχος: ΣΜΡ ΣΥΜΒΟΥΛΕΥΤΙΚΗ ΕΠΕ.
ΥΕ5: Δράσεις Ενημέρωσης &amp; Επικοινωνίας. Σύμβαση 9/9/2026
Ανάδοχος: Συρτσάκος Κων.
ΥΕ6: Τηλεπικοινωνιακό Κέντρο. Ημ/νία σύμβ: 15/4/2026. 
Ανάδοχος: Ταμβακάς ΑΕ
ΥΕ7: Οπτικοακουστικός Εξοπλισμός. Ημ/νία σύμβ. 15/4/2026. 
Ανάδοχος: GAMERLAND EE</t>
  </si>
  <si>
    <t>10/4/2024 20/6/2025 16/3/2026</t>
  </si>
  <si>
    <t>2i</t>
  </si>
  <si>
    <t>2.1</t>
  </si>
  <si>
    <t>045</t>
  </si>
  <si>
    <t>Ενεργειακή αναβάθμιση κτιρίου Κλεόβουλος του Πανεπιστήμιου Αιγαίου στη Ρόδο</t>
  </si>
  <si>
    <t>Πανεπιστήμιο Αιγαίου</t>
  </si>
  <si>
    <t>2019ΕΠ06710040
2023ΕΠ06770011</t>
  </si>
  <si>
    <t>ΥΕ 1 (Μελέτη): Η σύμβαση με το μελετητή υπογράφτηκε 15/2/2021. Η μελέτη και τα ΤΔ ολοκληρώθηκαν.
ΥΕ 2 (Εργολαβία): Η σύμβαση υπογράφτηκε στις 12/5/2023. Ανάδοχος: ΙΠΠΟΔΑΜΟΣ ΑΤΕ, Έκπτωση: 28%. Το φυσικό αντικείμενο ολοκληρώθηκε. Εγκρίθηκε 29/4 ο 2ος υπερβατικός ΑΠΕ.
ΥΕ 3 (Ενεργειακή Επιθεώρηση): Ανατέθηκε με τη με αρ. πρωτ. 30792/10-6-2026 Απόφαση Ανάθεσης. Στάδιο παροχής υπηρεσιών ενεργειακής επιθεώρησης.</t>
  </si>
  <si>
    <t>5/4/2023 13/1/2025 23/12/2025 18/5/2026</t>
  </si>
  <si>
    <t>Eνίσχυση της ενεργειακής απόδοσης του σχολικού κτιρίου ΕΠΑΛ Δήμου Μυκόνου</t>
  </si>
  <si>
    <t xml:space="preserve">Δήμος Μυκόνου </t>
  </si>
  <si>
    <t>2019ΕΠ06710038
2023ΕΠ06770013</t>
  </si>
  <si>
    <t>Η σύμβαση υπογράφτηκε 11/2/2025. Ανάδοχος MA CONSTRACTION με έκπτωση 5,81%. Στάδιο υλοποίησης εργασιών με σημαντική καθυστέρηση. Αναμένεται ΑΠΕ για προέγκριση.</t>
  </si>
  <si>
    <t>6/4/2023 7/1/2025</t>
  </si>
  <si>
    <t>Ενεργειακή αναβάθμιση του Γενικού Νοσοκομείου Σύρου "Βαρδάκειο και Πρώιο"</t>
  </si>
  <si>
    <t>2019ΕΠ06710036
2023ΕΠ06770014</t>
  </si>
  <si>
    <t xml:space="preserve">ΥΕ1 (Μελέτη): Η σύμβαση υπογράφηκε 8/6/2021. Ανάδοχος ΑΛΚΩΝ Μελετητική (έκπτωση 82,00%). Η μελέτη ολοκληρώθηκε. 
ΥΕ2 (Κατασκευή): Η σύμβαση υπογράφτηκε 30/12/2024. Ανάδοχος Τεχνική Έργων ΑΕ με έκπτωση 13%. Στάδιο υλοποίησης εργασιών με σημαντική καθυστέρηση. 
Υ/Ε 4 (Βασικός μελετητής): Η σύμβαση υπογράφτηκε 20/6/2025. Στάδιο παροχής υπηρεσιών. </t>
  </si>
  <si>
    <t>6/4/2023 23/12/2024</t>
  </si>
  <si>
    <t>Ενεργειακή αναβάθμιση σχολικών κτιρίων Δήμου Μήλου</t>
  </si>
  <si>
    <t>Μήλος</t>
  </si>
  <si>
    <t>Δήμος Μήλου</t>
  </si>
  <si>
    <t>2019ΕΠ06710037
2023ΕΠ06770015</t>
  </si>
  <si>
    <t>Η σύμβαση υπογράφτηκε 1/9/2022. Ανάδοχος ΑΛΑΒΕΡΑΣ με έκπτωση 26,86%. Στις 1/3/2024 ο ανάδοχος κηρύχθηκε έκπτωτος από τη ΔΥ. Η έκπτωση οριστικοποιήθηκε από την ΑΔΑ. Εγκρίθηκε 22/1/2025 ο 1ος τακτοποιητικός ΑΠΕ.
Η σύμβασης για τη συνέχιση των εργασιών υπογράφτηκε 5/5/2025 (3ο Υ/Ε). Ανάδοχος: Αναστάσιος Τζαβάρας, έκπτωση 21,67%. Το φυσικό αντικείμενο ολοκληρώθηκε. Προεγκρίθηκε 6/10 σχέδιο 2ου υπερβατικού ΑΠΕ.</t>
  </si>
  <si>
    <t>6/4/2023 13/12/2024 13/2/2025 6/3/2026</t>
  </si>
  <si>
    <t>Ενεργειακή αναβάθμιση κτιρίων Γυμνασίου - Λυκείου και ΕΠΑΛ Αρχαγγέλου Δήμου Ρόδου</t>
  </si>
  <si>
    <t xml:space="preserve">Ρόδος </t>
  </si>
  <si>
    <t>2018ΕΠ06710054
2023ΕΠ06770016</t>
  </si>
  <si>
    <r>
      <rPr>
        <b/>
        <sz val="10"/>
        <color rgb="FF000000"/>
        <rFont val="Arial Narrow"/>
      </rPr>
      <t>Υ/Ε 1  (εργολαβία)</t>
    </r>
    <r>
      <rPr>
        <sz val="10"/>
        <color rgb="FF000000"/>
        <rFont val="Arial Narrow"/>
      </rPr>
      <t xml:space="preserve"> Η σύμβαση υπογράφτηκε 8/2/2021. Ανάδοχος 3Κ (αντικατέστησε την ΙΜΙΑ ΤΕΧΝΙΚΗ ΑΕ) και έχει ολοκληρωθεί.
Το </t>
    </r>
    <r>
      <rPr>
        <b/>
        <sz val="10"/>
        <color rgb="FF000000"/>
        <rFont val="Arial Narrow"/>
      </rPr>
      <t xml:space="preserve">Υ/Ε 2 (ενεργειακή επιθεώρηση) </t>
    </r>
    <r>
      <rPr>
        <sz val="10"/>
        <color rgb="FF000000"/>
        <rFont val="Arial Narrow"/>
      </rPr>
      <t>Η</t>
    </r>
    <r>
      <rPr>
        <b/>
        <sz val="10"/>
        <color rgb="FF000000"/>
        <rFont val="Arial Narrow"/>
      </rPr>
      <t xml:space="preserve"> </t>
    </r>
    <r>
      <rPr>
        <sz val="10"/>
        <color rgb="FF000000"/>
        <rFont val="Arial Narrow"/>
      </rPr>
      <t xml:space="preserve">σύμβαση υπογράφτηκε 29/9/2025 και έχει ολοκληρωθεί με την έκδοση τριών ΠΕΑ (κατηγορία Α).
Το </t>
    </r>
    <r>
      <rPr>
        <b/>
        <sz val="10"/>
        <color rgb="FF000000"/>
        <rFont val="Arial Narrow"/>
      </rPr>
      <t xml:space="preserve">Υ/Ε 3 (επαύξησης ισχύος ηλεκτοδότησης, ΔΕΔΔΗΕ) </t>
    </r>
    <r>
      <rPr>
        <sz val="10"/>
        <color rgb="FF000000"/>
        <rFont val="Arial Narrow"/>
      </rPr>
      <t>ενεργοποιήθηκε στις 15/12/2023 και ολοκληρώθηκε 10/5/2025.</t>
    </r>
  </si>
  <si>
    <t>6/4/2023 11/10/2023 13/1/2025 23/12/2025</t>
  </si>
  <si>
    <t>Ενεργειακή αναβάθμιση Δημαρχείου Αμοργού</t>
  </si>
  <si>
    <t>Αμοργός</t>
  </si>
  <si>
    <t>Δήμος Αμοργού</t>
  </si>
  <si>
    <t>2023ΕΠ06770067</t>
  </si>
  <si>
    <t>Η σύμβαση υπογράφτηκε 23/5/2025. Ανάδοχος ΣΠΜ ΚΑΤΑΣΚΕΥΑΣΤΙΚΗ ΙΚΕ (έκπτωση 17,55%). Ο ανάδοχος κηρύχθηκε έκπτωτος. Στάδιο εκκαθάρισης εργολαβίας. Η σύμβαση με τον επόμενο (3Κ Τεχνική) υπογράφηκε 7/10/2026. Στάδιο έναρξης εργασιών. 
Υποβλήθηκε 7/10 ΤΔΠ.</t>
  </si>
  <si>
    <t>22/12/2023 29/5/2025</t>
  </si>
  <si>
    <t>Ενεργειακή Αναβάθμιση Κτιριακού Συγκροτήματος Μονάδων ΠΑ Καρπάθου</t>
  </si>
  <si>
    <t>Κάρπαθος</t>
  </si>
  <si>
    <t>ΥΠΕΘΑ</t>
  </si>
  <si>
    <t>2023ΕΠ06770068</t>
  </si>
  <si>
    <r>
      <rPr>
        <b/>
        <sz val="10"/>
        <color rgb="FF000000"/>
        <rFont val="Arial Narrow"/>
      </rPr>
      <t>Υ/Ε 1 (Εργολαβία)</t>
    </r>
    <r>
      <rPr>
        <sz val="10"/>
        <color rgb="FF000000"/>
        <rFont val="Arial Narrow"/>
      </rPr>
      <t xml:space="preserve"> :</t>
    </r>
    <r>
      <rPr>
        <b/>
        <sz val="10"/>
        <color rgb="FF000000"/>
        <rFont val="Arial Narrow"/>
      </rPr>
      <t xml:space="preserve"> </t>
    </r>
    <r>
      <rPr>
        <sz val="10"/>
        <color rgb="FF000000"/>
        <rFont val="Arial Narrow"/>
      </rPr>
      <t xml:space="preserve">Η Σύμβαση υπογράφηκε στις 19/5/2025. Ανάδοχος η ΤΟΜΗ ΜΑΚΕΔΟΝΙΑΣ Ε.Π.Ε. με έκπτωση 10,43%. Το φυσικό αντικείμενο ολοκληρώθηκε. Εγκρίθηκε 29/4 ο 1ος υπερβατικός (τακτοποιητικός) ΑΠΕ. Αναμένεται ολοκλήρωση του οικονομικού αντικειμένου.
</t>
    </r>
    <r>
      <rPr>
        <b/>
        <sz val="10"/>
        <color rgb="FF000000"/>
        <rFont val="Arial Narrow"/>
      </rPr>
      <t>Υ/Ε 2 (Ενεργειακή Επιθεώρηση - Έκδοση Τελικού ΠΕΑ)</t>
    </r>
    <r>
      <rPr>
        <sz val="10"/>
        <color rgb="FF000000"/>
        <rFont val="Arial Narrow"/>
      </rPr>
      <t xml:space="preserve"> : Υποβλήθηκε 21/9 ΤΔΥ.
</t>
    </r>
    <r>
      <rPr>
        <b/>
        <sz val="10"/>
        <color rgb="FF000000"/>
        <rFont val="Arial Narrow"/>
      </rPr>
      <t xml:space="preserve">Υ/Ε 3 (Υπηρεσίες Βασικού Μελετητή) </t>
    </r>
    <r>
      <rPr>
        <sz val="10"/>
        <color rgb="FF000000"/>
        <rFont val="Arial Narrow"/>
      </rPr>
      <t>: Η σύμβαση υπογράφτηκε στις 28/8/2025. Ανάδοχος ο ΦΙΛΗΜΟΝΑΣ Ι. ΑΡΦΑΡΑΣ. Εκκρεμεί η πληρωμή της παροχής υπηρεσιών.</t>
    </r>
  </si>
  <si>
    <t>22/12/2023</t>
  </si>
  <si>
    <t>Ενεργειακή αναβάθμιση Κτηριακών Εγκαταστάσεων του 95 ΤΥΕΘ Ρόδου</t>
  </si>
  <si>
    <t>2023ΕΠ06770069</t>
  </si>
  <si>
    <r>
      <rPr>
        <b/>
        <sz val="10"/>
        <color rgb="FF000000"/>
        <rFont val="Arial Narrow"/>
      </rPr>
      <t xml:space="preserve">Υ/Ε 1 (Εργολαβία) </t>
    </r>
    <r>
      <rPr>
        <sz val="10"/>
        <color rgb="FF000000"/>
        <rFont val="Arial Narrow"/>
      </rPr>
      <t xml:space="preserve">: Η σύμβαση υπογράφτηκε 29/10/2025. (ημ/νία έναρξης : 30/10/2025) Ανάδοχος ΒΑΣΚΟ ΑΤΕ, ποσοστό έκπτωσης 36,22 %. Στάδιο υλοποίησης εργασιών.
</t>
    </r>
    <r>
      <rPr>
        <b/>
        <sz val="10"/>
        <color rgb="FF000000"/>
        <rFont val="Arial Narrow"/>
      </rPr>
      <t>Υ/Ε 2 (Βασικός μελετητής)</t>
    </r>
    <r>
      <rPr>
        <sz val="10"/>
        <color rgb="FF000000"/>
        <rFont val="Arial Narrow"/>
      </rPr>
      <t xml:space="preserve"> : Η σύμβαση υπογράφτηκε 3/2/2026 και είναι σε στάδιο παροχής υπηρεσιών.
</t>
    </r>
    <r>
      <rPr>
        <b/>
        <sz val="10"/>
        <color rgb="FF000000"/>
        <rFont val="Arial Narrow"/>
      </rPr>
      <t xml:space="preserve">Υ/Ε 3 (Εκπόνηση Μελέτης) </t>
    </r>
    <r>
      <rPr>
        <sz val="10"/>
        <color rgb="FF000000"/>
        <rFont val="Arial Narrow"/>
      </rPr>
      <t>: Η σύμβαση υπογράφτηκε 10/4/2024 και έχει περαιωθεί.</t>
    </r>
  </si>
  <si>
    <t>22/12/2023 13/2/2025 12/3/2026</t>
  </si>
  <si>
    <t>Ενεργειακή αναβάθμιση του Κεντρικού Κτιρίου 588 ΤΕ στη Λέρο</t>
  </si>
  <si>
    <t>Λέρος</t>
  </si>
  <si>
    <t>2023ΕΠ06770070</t>
  </si>
  <si>
    <r>
      <rPr>
        <b/>
        <sz val="10"/>
        <color rgb="FF000000"/>
        <rFont val="Arial Narrow"/>
      </rPr>
      <t>Υ/Ε 1 (Εργολαβία)</t>
    </r>
    <r>
      <rPr>
        <sz val="10"/>
        <color rgb="FF000000"/>
        <rFont val="Arial Narrow"/>
      </rPr>
      <t xml:space="preserve"> : Η σύμβαση υπογράφτηκε 27/10/2025. Ανάδοχος Αναγνώστου Δημήτριος, με έκπτωση 20,31%. Στάδιο υλοποίησης εργασιών. 
</t>
    </r>
    <r>
      <rPr>
        <b/>
        <sz val="10"/>
        <color rgb="FF000000"/>
        <rFont val="Arial Narrow"/>
      </rPr>
      <t>Υ/Ε 2 (Βασικός μελετητής)</t>
    </r>
    <r>
      <rPr>
        <sz val="10"/>
        <color rgb="FF000000"/>
        <rFont val="Arial Narrow"/>
      </rPr>
      <t xml:space="preserve"> : Η σύμβαση υπογράφτηκε 24/3/2026 και είναι σε στάδιο παροχής υπηρεσιών.
</t>
    </r>
    <r>
      <rPr>
        <b/>
        <sz val="10"/>
        <color rgb="FF000000"/>
        <rFont val="Arial Narrow"/>
      </rPr>
      <t>Υ/Ε 3 (Εκπόνηση Μελέτης)</t>
    </r>
    <r>
      <rPr>
        <sz val="10"/>
        <color rgb="FF000000"/>
        <rFont val="Arial Narrow"/>
      </rPr>
      <t xml:space="preserve"> : Η σύμβαση υπογράφτηκε 10/4/2024 και έχει περαιωθεί.</t>
    </r>
  </si>
  <si>
    <t>22/12/2023 26/3/2026</t>
  </si>
  <si>
    <t>Ενεργειακή Αναβάθμιση Εγκαταστάσεων ΥΝΤΕΛ στη Λέρο</t>
  </si>
  <si>
    <t>2025ΕΠ06770039</t>
  </si>
  <si>
    <t>Προεγκρίθηκε 8/4 η δημοπράτηση. Στάδιο δημοσίευσης διακήρυξης.</t>
  </si>
  <si>
    <t>7/102025</t>
  </si>
  <si>
    <t>Ενεργειακή Αναβάθμιση ΕΠΑΛ Πάρου</t>
  </si>
  <si>
    <t>Πάρος</t>
  </si>
  <si>
    <t>Δήμος Πάρου</t>
  </si>
  <si>
    <t>2025ΕΠ06770037</t>
  </si>
  <si>
    <t>Εκκρεμεί  η έγκριση Σ.Α. για τα Φ/Β και άδεια εκτέλεσης οικοδομικών εργασιών μικρής κλίμακας από ΥΔΟΜ. Απαιτείται αναβάθμιση της υπάρχουσας μελέτης σε επίπεδο μελέτης εφαρμογής για τις οικοδομικές παρεμβάσεις και σε επίπεδο οριστικής για τις Η/Μ παρεμβάσεις καθώς και μελέτη προσβασιμότητας ΑμεΑ, και συμπλήρωση - επικαιροποίηση τευχών δημοπράτησης προκειμένου για την υποβολή σχετικού αιτήματος προέγκρισης. Η σύμβαση του ΥΕ3: Τεχνικός σύμβουλος για την προετοιμασία μελέτης-τευχών και υποστήριξη της υπηρεσίας καθ' όλη τη διάρκεια δημοπράτησης και εκτέλεσης της εργολαβίας υπογράφτηκε 23/4/2026.</t>
  </si>
  <si>
    <t>Ενεργειακή Αναβάθμιση Κλειστού Γυμναστηρίου Δήμου Λέρου</t>
  </si>
  <si>
    <t>Δήμος Λέρου</t>
  </si>
  <si>
    <t>2025ΕΠ06770032</t>
  </si>
  <si>
    <t xml:space="preserve">Υποβλήθηκε 25/8 άτυπα η διακήρυξη και κάποια ΤΔ, που όμως ήταν ελλιπή καθως δεν συνοδεύονταν από την μελέτη κι επιστράφηκαν 28/8 με παρατηρήσεις . Εκκρεμεί τυπικά η έκδοση οικοδομικής άδειας μετά την έγκριση του Συμβουλίου Αρχιτεκτονικής. Η δέσμευση πίστωσης του Δήμου για τις μη επιλέξιμες δαπάνες εγγράφηκε στον Π/Υ του, μέχρι να ληφθεί η πρόσκληση του Υπ. Αθλητισμού (πρόσθετες παρεμβάσεις προσβασιμότητας ΑμεΑ, αντικατάσταση χωροδικτυώματος στέγης, παρκέ δαπέδου, κλπ). Αναμένεται η υποβολή αιτήματος προέγκρισης δημοπράτησης. </t>
  </si>
  <si>
    <t>Ενεργειακή αναβάθμιση 1ου ΕΠΑΛ Νάξου</t>
  </si>
  <si>
    <t>Νάξος</t>
  </si>
  <si>
    <t>Δήμος Νάξου &amp; Μικρών Κυκλάδων</t>
  </si>
  <si>
    <t>2025ΕΠ06770033</t>
  </si>
  <si>
    <t>Προεγκρίθηκε 14/9 η δημοπράτηση με το σύστημα αξιολόγησης μελέτης (άρθρ. 50α). Υποβολή προσφορών έως 13/11. Aποσφράγιση 16/11.</t>
  </si>
  <si>
    <t>Ενεργειακή αναβάθμιση του Διοικητηρίου ΤΕΘ Ερμούπολης</t>
  </si>
  <si>
    <t>2025ΕΠ06770040</t>
  </si>
  <si>
    <r>
      <rPr>
        <b/>
        <sz val="10"/>
        <color rgb="FF000000"/>
        <rFont val="Arial Narrow"/>
      </rPr>
      <t>Υ/Ε 3 (Εκπόνηση Μελέτης):</t>
    </r>
    <r>
      <rPr>
        <sz val="10"/>
        <color rgb="FF000000"/>
        <rFont val="Arial Narrow"/>
      </rPr>
      <t xml:space="preserve"> Η σύμβαση υπογράφτηκε 30/12/2025. Στάδιο ελέγχου μελέτης προκειμένου να εγκριθεί από το ΥΠΕΘΑ. Η έγκριση επέχει θέση οικοδομικής άδειας. Επίσης, στη συνέχεια θα πρέπει να γίνει και έγκριση από τον ΔΕΔΔΗΕ για το σύστημα ΑΠΕ (Φ/Β στοιχεία). Μετά από έλεγχο προέκυψε </t>
    </r>
    <r>
      <rPr>
        <sz val="10"/>
        <rFont val="Arial Narrow"/>
        <family val="2"/>
        <charset val="161"/>
      </rPr>
      <t xml:space="preserve">ανάγκη αντικατάστασης της στέγης, δαπάνη που δεν είναι επιλέξιμη. </t>
    </r>
  </si>
  <si>
    <t>31/12/2028</t>
  </si>
  <si>
    <t>Ενεργειακή αναβάθμιση Γυμνασίου και Λυκείων (ΓΕΛ-ΕΠΑΛ) Δήμου Τήνου</t>
  </si>
  <si>
    <t>Τήνος</t>
  </si>
  <si>
    <t>Δήμος Τήνου</t>
  </si>
  <si>
    <t>2025ΕΠ06770034</t>
  </si>
  <si>
    <t>Αναμένεται η σύναψη προγραμματικής σύμβασης με ΑΟΤΑ για την εκτέλεση του έργου, λόγω αδυναμίας του Δήμου Τήνου. Απαιτείται συμπλήρωση του ΦΔΣ ανάθεσης των μελετών, σύμφωνα με τις οδηγίες της ΕΥΔ (προσβασιμότητα ΑμεΑ, παρατηρήσεις ΚΤΥΠ Α.Ε. κ.α).
Εκκρεμεί η  ολοκλήρωση της προβλεπόμενης διαδικασίας για την ορθή έγκριση του ΔηΣΜΕ.</t>
  </si>
  <si>
    <t>Ενεργειακή αναβάθμιση κτηρίου Υδροβιολογικού σταθμού Ρόδου του ΕΛ.ΚΕ.Θ.Ε.</t>
  </si>
  <si>
    <t>Ελληνικό Κέντρο Θαλλασίων Ερευνών (ΕΛ.ΚΕ.Θ.Ε.) / Κολοσσός  2047</t>
  </si>
  <si>
    <t>2025ΕΠ06770038</t>
  </si>
  <si>
    <t>Υπογράφτηκε 4/12/2025 σύμβαση συνεργασίας που αφορά στα υποέργα 3 και 4. Προεγκρίθηκε 18/8 η δημοπράτηση του ΥΕ1.</t>
  </si>
  <si>
    <t>6/10/2025 8/5/2026</t>
  </si>
  <si>
    <t>Ενεργειακή αναβάθμιση των κτιρίων του Επιμελητηρίου Δωδεκανήσου στη Ρόδο, Κω και Κάλυμνο</t>
  </si>
  <si>
    <t>Ρόδος, Κως, Κάλυμνος</t>
  </si>
  <si>
    <t>Περιφέρεια Νοτίου Αιγαίου</t>
  </si>
  <si>
    <t>2025ΕΠ06770035</t>
  </si>
  <si>
    <t xml:space="preserve">Στάλθηκε 21/7 ΔΠΠΠ με προθεσμίες συμμόρφωσης 31/8 και 30/9. 
Υπογράφτηκε 24/8/2026 σύμβαση συνεργασίας μεταξύ Επιμελητηρίου και ΠΝΑ. 
Στάδιο ανάθεσης μελετών (να ληφούν υπόψη οι παρατηρήσεις της ΕΥΔ για τεχνικό αντικείμενο, προσβαστιμότητα ΑμεΑ κ.α.).
</t>
  </si>
  <si>
    <t>2iv</t>
  </si>
  <si>
    <t>2.2</t>
  </si>
  <si>
    <t>058</t>
  </si>
  <si>
    <t>Αντιπλημμυρική προστασία οικισμού Αρχαγγέλου ν. Ρόδου</t>
  </si>
  <si>
    <t>2025ΕΠ06770011
2025ΕΠ06770012</t>
  </si>
  <si>
    <t>Στάδιο εκκίνησης διαδικασίας εκπόνησης κτηματογραφικής μελέτης για τις απαλλοτριώσεις. Εκδόθηκε η ΑΕΠΟ. Απαιτείται προσθήκη υποέργου αρχαιολογίας. Χρειάζεται μνημόνιο συνεργασίας και σχέδιο ΑΥΙΜ από την ΕΦΑΔ. Θα δημοπρατηθεί με το σύστημα αξιολόγησης μελέτης. Υποβλήθηκαν άτυπα τεύχη δημοπράτησης.</t>
  </si>
  <si>
    <t>16/1/2025</t>
  </si>
  <si>
    <t>Αντιπλημμυρική προστασία οικισμού Απολλώνων Ρόδου</t>
  </si>
  <si>
    <t>2025ΕΠ06770013
2025ΕΠ06770014</t>
  </si>
  <si>
    <t>Εκκρεμεί η υπογραφή χρησιδανείου για μικρή ιδιωτική έκταση. Προεγκρίθηκε 2/10 η υπογραφή σύμβασης. Ανάδοχος Vast Make, 7%.</t>
  </si>
  <si>
    <t>31/12/2027</t>
  </si>
  <si>
    <t>2.3</t>
  </si>
  <si>
    <t>060</t>
  </si>
  <si>
    <t>Προστασία και αντιμετώπιση διαβρωμένων ακτών στον Δήμο Κω</t>
  </si>
  <si>
    <t>Κως</t>
  </si>
  <si>
    <t>Δήμος Κω</t>
  </si>
  <si>
    <t>2019ΕΠ06710006 2023ΕΠ06770022</t>
  </si>
  <si>
    <t>Η σύμβαση υπογράφτηκε 20/9/2021. Ανάδοχος ΑΡΧΙΜΗΔΗΣ ΑΤΕ με έκπτωση 44,01%. Το φυσικό και οικονομικό αντικείμενο ολοκληρώθηκε.</t>
  </si>
  <si>
    <t>1/6/2023 29/9/2023 17/6/2024</t>
  </si>
  <si>
    <t>Προστασία Ακτής Πλατύ Γιαλού Σίφνου από τη διάβρωση</t>
  </si>
  <si>
    <t xml:space="preserve">Σίφνος </t>
  </si>
  <si>
    <t>2019ΕΠ06710008
2023ΕΠ06770021</t>
  </si>
  <si>
    <t>Η σύμβαση για τη μελέτη (1ο ΥΕ) υπογράφηκε 14/10/2021. Ανάδοχος Γιαμίν και συνεργάτες με έκπτωση 63,28%. Η ακτομηχανική μελέτη διαβιβάστηκε 31/7 στο ΥπΝ&amp;ΝΠ/Δ20 για θεώρηση.</t>
  </si>
  <si>
    <t>1/6/2023 10/6/2026</t>
  </si>
  <si>
    <t>Προστασία της παράκτιας ζώνης Καμαρίου Σαντορίνης</t>
  </si>
  <si>
    <t>Θήρα</t>
  </si>
  <si>
    <t>Δήμος Θήρας</t>
  </si>
  <si>
    <t>2019ΕΠ06710007
2023ΕΠ06770020</t>
  </si>
  <si>
    <t>Η σύμβαση για τη μελέτη (1ο ΥΕ) υπογράφτηκε 30/9/2021. Ανάδοχος ΤΡΙΤΩΝ με ποσοστό έκπτωσης 55,5%. Η εκπόνηση των μελετών έχει ολοκληρωθεί. Εκδόθηκε διαπιστωτική πράξη. Στάδιο περιβαλλοντικής αδειοδότησης (19/9/2025 στάλθηκε η ΜΠΕ για διαβούλευση). Εγκρίθηκε 2ος Σ.Π. με Σ.Σ.</t>
  </si>
  <si>
    <t>2v</t>
  </si>
  <si>
    <t>2.4</t>
  </si>
  <si>
    <t>065</t>
  </si>
  <si>
    <t>Δίκτυα Αποχέτευσης και Εγκαταστάσεις Επεξεργασίας και Διάθεσης Λυμάτων Δήμου Κέας - Β' φάση</t>
  </si>
  <si>
    <t>Κέα</t>
  </si>
  <si>
    <t xml:space="preserve"> 2024ΕΠ06770007</t>
  </si>
  <si>
    <r>
      <rPr>
        <b/>
        <sz val="10"/>
        <color rgb="FF000000"/>
        <rFont val="Arial Narrow"/>
      </rPr>
      <t>ΥΕ 1 (ΕΕΛ):</t>
    </r>
    <r>
      <rPr>
        <sz val="10"/>
        <color rgb="FF000000"/>
        <rFont val="Arial Narrow"/>
      </rPr>
      <t xml:space="preserve"> Η σύμβαση υπογράφτηκε 21/2/2023 (Ανάδοχος Κ/Ξ ΣΜΙΛΗ ΑΤΕ - ΤΕΧΝΟΚΥΚΛΑΔΙΚΗ ΑΤΕ). Σε στάδιο υλοποίησης (σκυροδέματα) με μεγάλη καθυστέρηση. Εγκρίθηκε 1ος υπερβατικός ΑΠΕ για την αντιμετώπιση κατολίσθησης. 
</t>
    </r>
    <r>
      <rPr>
        <b/>
        <sz val="10"/>
        <color rgb="FF000000"/>
        <rFont val="Arial Narrow"/>
      </rPr>
      <t xml:space="preserve">ΥΕ 2 (Συμπληρ. Δίκτυα Αποχέτευσης): </t>
    </r>
    <r>
      <rPr>
        <sz val="10"/>
        <color rgb="FF000000"/>
        <rFont val="Arial Narrow"/>
      </rPr>
      <t>Αφορά στην  ολοκλήρωσης των αναμονών ιδιωτικών συνδέσεων των δικτύων. Στάδιο δημοπράτησης.</t>
    </r>
  </si>
  <si>
    <t>13/3/2024 8/5/2026 3/9/2026</t>
  </si>
  <si>
    <t>Δίκτυα Αποχέτευσης και Εγκαταστάσεις Επεξεργασίας Λυμάτων (ΕΕΛ) Απολλωνίας και Αρτεμώνα Δήμου Σίφνου - Β' φάση</t>
  </si>
  <si>
    <t xml:space="preserve"> 2024ΕΠ06770008
 2024ΕΠ06770009</t>
  </si>
  <si>
    <r>
      <rPr>
        <b/>
        <sz val="10"/>
        <color rgb="FF000000"/>
        <rFont val="Arial Narrow"/>
      </rPr>
      <t xml:space="preserve">ΥΕ 1 (Δίκτυα): </t>
    </r>
    <r>
      <rPr>
        <sz val="10"/>
        <color rgb="FF000000"/>
        <rFont val="Arial Narrow"/>
      </rPr>
      <t xml:space="preserve">Η σύμβαση υπογράφηκε 4/10/2019. Το υποέργο ολοκληρώθηκε.
</t>
    </r>
    <r>
      <rPr>
        <b/>
        <sz val="10"/>
        <color rgb="FF000000"/>
        <rFont val="Arial Narrow"/>
      </rPr>
      <t>ΥΕ 2 (ΕΕΛ):</t>
    </r>
    <r>
      <rPr>
        <sz val="10"/>
        <color rgb="FF000000"/>
        <rFont val="Arial Narrow"/>
      </rPr>
      <t xml:space="preserve"> Η δημοπράτηση προεγκρίθηκε 5/6/2024. Δημοπρατήθηκε στις 26/9/2024. Υποβλήθηκαν 3 προσφορές. Προσωρινός μειοδότης η εταιρεία "ΑΜΦΙΑΛΟΣ Ο.Ε." με έκπτωση 11%. Έγιναν αποδεκτές από ΕΑΔΗΣΥ προσφυγές και από τους 3 προσφέροντες. Έγινε προσφυγή στο Διοικητικό Εφετείο η οποία εκδικάστηκε 18/5/2025 και απέρριψε όλες τις αιτήσεις. Το έργο πρέπει να επαναδημοπρατηθεί αφού επικαιροποιηθεί ο προϋπολογισμός. 
</t>
    </r>
    <r>
      <rPr>
        <b/>
        <sz val="10"/>
        <color rgb="FF000000"/>
        <rFont val="Arial Narrow"/>
      </rPr>
      <t>ΥΕ 5 (Απαλλοτριώσεις):</t>
    </r>
    <r>
      <rPr>
        <sz val="10"/>
        <color rgb="FF000000"/>
        <rFont val="Arial Narrow"/>
      </rPr>
      <t xml:space="preserve"> Οι απαλλοτριώσεις υπήχθησαν στο άρ. 7Α του ν.2882/2001 με ΠΥΣ. 
Ολοκληρώθηκε η διαδικασία καταχώρησης στο Κτηματολόγιο της απόφασης κήρυξης αναγκαστικής απαλλοτρίωσης 20/11/2024. Δεν υπάρχουν πληροφορίες για το αν έχει κατατεθεί αίτηση στο Εφετείο Σύρου.
Εκκρεμεί η ανάθεση μελέτης για συμπληρωματικά δίκτυα.</t>
    </r>
  </si>
  <si>
    <t>29/4/2024 ΟΕ</t>
  </si>
  <si>
    <t xml:space="preserve">Δίκτυα αποχέτευσης και ΕΕΛ Δήμου Σύμης </t>
  </si>
  <si>
    <t>Σύμη</t>
  </si>
  <si>
    <t xml:space="preserve"> 
2017ΕΠ26710000
2024ΕΠ06770010  </t>
  </si>
  <si>
    <r>
      <rPr>
        <b/>
        <sz val="10"/>
        <color rgb="FF000000"/>
        <rFont val="Arial Narrow"/>
      </rPr>
      <t>ΥΕ1 (Δίκτυα):</t>
    </r>
    <r>
      <rPr>
        <sz val="10"/>
        <color rgb="FF000000"/>
        <rFont val="Arial Narrow"/>
      </rPr>
      <t xml:space="preserve"> Ανάδοχος Κ/Ξ 3K-VAST MAKE IKE, έκπτωση 35,33%. Η σύμβαση υπεγράφη 13/4/2022.
Λόγω ανάγκης τροποποίησης της μελέτης η οποία θα οδηγήσει σε σημαντική αύξηση του π/υ έγινει διάλυση της εργολαβίας. Απαιτείται προετοιμασία τευχών δημοπράτησης με το αρθ. 50 που να ικανοποιούν τις απαιτήσεις της αρχαιολογίας και τις δυσκολίες του έργου. Τακτοποιητικό ΑΠΕ; 
</t>
    </r>
    <r>
      <rPr>
        <b/>
        <sz val="10"/>
        <color rgb="FF000000"/>
        <rFont val="Arial Narrow"/>
      </rPr>
      <t>ΥΕ2 (ΕΕΛ):</t>
    </r>
    <r>
      <rPr>
        <sz val="10"/>
        <color rgb="FF000000"/>
        <rFont val="Arial Narrow"/>
      </rPr>
      <t xml:space="preserve"> Ανάδοχος ΣΜΙΛΗ ΑΕ, έκπτωση 0,52%. 
Η σύμβαση υπογράφτηκε 23/12/2021. 
Εγκρίθηκε 30/11/2023 η μελέτη εφαρμογής. 
Στάδιο υλοποίησης εργασιών. Απορρίφθηκε 29/7 σχέδιο 1ου ΑΠΕ. 
Εκκρεμεί έγκριση παραχώρησης χώρου από Κτηματική. 
</t>
    </r>
    <r>
      <rPr>
        <b/>
        <sz val="10"/>
        <color rgb="FF000000"/>
        <rFont val="Arial Narrow"/>
      </rPr>
      <t xml:space="preserve">ΥΕ3 (ΟΚΩ): </t>
    </r>
    <r>
      <rPr>
        <sz val="10"/>
        <color rgb="FF000000"/>
        <rFont val="Arial Narrow"/>
      </rPr>
      <t>Ενεργοποιήθηκε με την υπ' αριθμ. 229/4-6-2026 Απόφαση ΠΕ ΠΝΑ. Σε στάδιο υλοποίησης των εργασιών σύνδεσης από συνεργείο του ΔΕΔΔΗΕ.</t>
    </r>
  </si>
  <si>
    <t>29/4/2024 ΟΕ 16/5/2025</t>
  </si>
  <si>
    <t>Κατασκευή έργων διαχείρισης λυμάτων οικισμών Αντιμάχειας και Κεφάλου νήσου Κω - Β΄ φάση</t>
  </si>
  <si>
    <t>ΔΕΥΑ Κω</t>
  </si>
  <si>
    <t>2017ΕΠ26710001 
2024ΕΠ06770011</t>
  </si>
  <si>
    <r>
      <rPr>
        <b/>
        <sz val="10"/>
        <color rgb="FF000000"/>
        <rFont val="Arial Narrow"/>
      </rPr>
      <t>ΥΕ1 (Δίκτυα):</t>
    </r>
    <r>
      <rPr>
        <sz val="10"/>
        <color rgb="FF000000"/>
        <rFont val="Arial Narrow"/>
      </rPr>
      <t xml:space="preserve"> Η σύμβαση υπογράφτηκε 25/6/2018. Καθυστέρησε η υλοποίηση λόγω και της εύρεσης αρχαίων. 
Με την υπ' αριθμ. 135/10-10-2025 Απόφαση ΔΣ ΔΕΥΑ Κω εγκρίθηκε η διάλυση της εργολαβίας.
</t>
    </r>
    <r>
      <rPr>
        <b/>
        <sz val="10"/>
        <color rgb="FF000000"/>
        <rFont val="Arial Narrow"/>
      </rPr>
      <t xml:space="preserve">ΥΕ2 (ΕΕΛ): </t>
    </r>
    <r>
      <rPr>
        <sz val="10"/>
        <color rgb="FF000000"/>
        <rFont val="Arial Narrow"/>
      </rPr>
      <t xml:space="preserve">Συμβασιοποιήθηκε στις 3/6/2021, η κατασκευή και η δοκιμαστική λειτουργία έχουν ολοκληρωθεί. 
</t>
    </r>
    <r>
      <rPr>
        <b/>
        <sz val="10"/>
        <color rgb="FF000000"/>
        <rFont val="Arial Narrow"/>
      </rPr>
      <t xml:space="preserve">ΥΕ3 (Αρχαιολογικές εργασίες): </t>
    </r>
    <r>
      <rPr>
        <sz val="10"/>
        <color rgb="FF000000"/>
        <rFont val="Arial Narrow"/>
      </rPr>
      <t xml:space="preserve">Η ΑΥΙΜ υπογράφτηκε 12/10/2018 ενώ μετά την 8η τροποποίησή της είχε π/υ 586.251,70 € (π/υ Β΄ Φάσης: 100.000,00 €). Η συνέχιση της αρχαιολογίας συναρτάται με το έργο κατασκευής των δικτύων αποχέτευσης.
</t>
    </r>
    <r>
      <rPr>
        <b/>
        <sz val="10"/>
        <color rgb="FF000000"/>
        <rFont val="Arial Narrow"/>
      </rPr>
      <t>ΥΕ5 (Αντλιοστάσια):</t>
    </r>
    <r>
      <rPr>
        <sz val="10"/>
        <color rgb="FF000000"/>
        <rFont val="Arial Narrow"/>
      </rPr>
      <t xml:space="preserve"> Στάδιο υπογραφής σύμβασης. Μειοδότης 22,85% ΣΜΙΛΗ ΑΤΕ.
</t>
    </r>
    <r>
      <rPr>
        <b/>
        <sz val="10"/>
        <color rgb="FF000000"/>
        <rFont val="Arial Narrow"/>
      </rPr>
      <t>ΥΕ6 (Ολοκλήρωση δικτύων)</t>
    </r>
    <r>
      <rPr>
        <sz val="10"/>
        <color rgb="FF000000"/>
        <rFont val="Arial Narrow"/>
      </rPr>
      <t>: Απορρίφθηκε 15/7 αίτημα δημοπράτησης για προέγκριση.</t>
    </r>
  </si>
  <si>
    <t>29/4/2024 ΟΕ 4/7/2025</t>
  </si>
  <si>
    <t>Δίκτυα Αποχέτευσης και Εγκαταστάσεις Επεξεργασίας Λυμάτων (ΕΕΛ) Λάρδου, Δήμου Ρόδου</t>
  </si>
  <si>
    <t>ΔΕΥΑ Ρόδου</t>
  </si>
  <si>
    <t>2026ΕΠ06770023</t>
  </si>
  <si>
    <t>Στάδιο συμπλήρωσης των τευχών δημοπράτησης σύμφωνα με τις παρατηρήσεις του ΦΑΠ και υποβολής αιτήματος για προέγκριση.</t>
  </si>
  <si>
    <t>24/8/2026</t>
  </si>
  <si>
    <t>31/12/2030</t>
  </si>
  <si>
    <t>2.5</t>
  </si>
  <si>
    <t>Εγκατάσταση Επεξεργασίας και Διάθεσης Λυμάτων Δήμου Χάλκης - Β' Φάση</t>
  </si>
  <si>
    <t>Χάλκη</t>
  </si>
  <si>
    <t>2017ΕΠ06710015
2024ΕΠ06770002</t>
  </si>
  <si>
    <r>
      <t>Υ/Ε 1</t>
    </r>
    <r>
      <rPr>
        <sz val="10"/>
        <color rgb="FF000000"/>
        <rFont val="Arial Narrow"/>
      </rPr>
      <t xml:space="preserve"> </t>
    </r>
    <r>
      <rPr>
        <b/>
        <sz val="10"/>
        <color rgb="FF000000"/>
        <rFont val="Arial Narrow"/>
      </rPr>
      <t>(ΕΕΛ)</t>
    </r>
    <r>
      <rPr>
        <sz val="10"/>
        <color rgb="FF000000"/>
        <rFont val="Arial Narrow"/>
      </rPr>
      <t xml:space="preserve">: Η σύμβαση υπογράφτηκε 12/4/2022 (Ανάδοχος: ΣΥΡΜΕΤ). Στάδιο υλοποίησης με σημαντική καθυστέρηση. Εγκρίθηκε 12/5/2026 ο 2ος ΑΠΕ και 1η ΣΣ. 
</t>
    </r>
    <r>
      <rPr>
        <b/>
        <sz val="10"/>
        <color rgb="FF000000"/>
        <rFont val="Arial Narrow"/>
      </rPr>
      <t>Υ/Ε 2 (Συνδέσεις ΟΚΩ)</t>
    </r>
    <r>
      <rPr>
        <sz val="10"/>
        <color rgb="FF000000"/>
        <rFont val="Arial Narrow"/>
      </rPr>
      <t xml:space="preserve">: Ενεργοποιήθηκε με την υπ' αριθμ. 181/29-5-2025 Απόφαση ΠΕ ΠΝΑ. Σε στάδιο υλοποίησης των εργασιών σύνδεσης από συνεργείο του ΔΕΔΔΗΕ.
</t>
    </r>
    <r>
      <rPr>
        <b/>
        <sz val="10"/>
        <color rgb="FF000000"/>
        <rFont val="Arial Narrow"/>
      </rPr>
      <t>Υ/Ε 3 (Μελέτη αντικατάστασης τμήματος αγωγού προσαγωγής)</t>
    </r>
    <r>
      <rPr>
        <sz val="10"/>
        <color rgb="FF000000"/>
        <rFont val="Arial Narrow"/>
      </rPr>
      <t xml:space="preserve">: Η σύμβαση υπογράφτηκε 1/10/2024. Η μελέτη ολοκληρώθηκε.
</t>
    </r>
    <r>
      <rPr>
        <b/>
        <sz val="10"/>
        <color rgb="FF000000"/>
        <rFont val="Arial Narrow"/>
      </rPr>
      <t>Υ/Ε4 (Αγωγός Προσαγωγής):</t>
    </r>
    <r>
      <rPr>
        <sz val="10"/>
        <color rgb="FF000000"/>
        <rFont val="Arial Narrow"/>
      </rPr>
      <t xml:space="preserve"> Δημοπρατήθηκε 18/9/2025 και ήταν άγονος. Στάδιο επικαιροποίησης μελέτης - τευχών με προσθήκη του δρόμου και επαναδημοπράτησης.</t>
    </r>
  </si>
  <si>
    <t>7/2/2024 9/4/2026</t>
  </si>
  <si>
    <t>2.6</t>
  </si>
  <si>
    <t>062</t>
  </si>
  <si>
    <t>Αντικατάσταση - Επέκταση δικτύου ύδρευσης των οικισμών Χώρας, Δρυοπίδας και Μέριχα Κύθνου</t>
  </si>
  <si>
    <t>Κύθνος</t>
  </si>
  <si>
    <t>2020ΕΠ06710010
2023ΕΠ06770029</t>
  </si>
  <si>
    <t xml:space="preserve">Η σύμβαση υπογράφτηκε 10/6/2022. Ανάδοχος ΣΜΙΛΗ ΑΤΕ, έκπτωση 18,64%. Το φυσικό και το οικονομικό αντικείμενο του έργου ολοκληρώθηκαν. </t>
  </si>
  <si>
    <t>26/6/2023 16/10/2023 13/1/2025 15/12/2025</t>
  </si>
  <si>
    <t>063</t>
  </si>
  <si>
    <t>Αναβάθμιση Υποδομών Ύδρευσης Πάρου</t>
  </si>
  <si>
    <t>ΔΕΥΑ Πάρου</t>
  </si>
  <si>
    <t>2024ΕΠ06770015</t>
  </si>
  <si>
    <r>
      <rPr>
        <b/>
        <sz val="10"/>
        <color rgb="FF000000"/>
        <rFont val="Arial Narrow"/>
      </rPr>
      <t>ΥΕ 1 (Αφαλάτωση): </t>
    </r>
    <r>
      <rPr>
        <sz val="10"/>
        <color rgb="FF000000"/>
        <rFont val="Arial Narrow"/>
      </rPr>
      <t xml:space="preserve">Ο 1ος διαγωνισμός ακυρώθηκε μετά από προσφυγές και Απόφαση της ΕΑΑΔΗΣΥ. 
Η νέα προκήρυξη δημοσιεύθηκε 27/5 με ημερομηνία παραλαβής προσφορών έως 6/7 και ανοίγματος προσφορών στις 10/7. 
Συντάχθηκε το 3ο Πρκτικό Επιτροπής Διαγωνισμού. Μειοδότης SYCHEM ~2.295.000
</t>
    </r>
    <r>
      <rPr>
        <b/>
        <sz val="10"/>
        <color rgb="FF000000"/>
        <rFont val="Arial Narrow"/>
      </rPr>
      <t xml:space="preserve">ΥΕ 2 (Αντικατάσταση Δικτ. Υδρευσης Αρχιλόχου): </t>
    </r>
    <r>
      <rPr>
        <sz val="10"/>
        <color rgb="FF000000"/>
        <rFont val="Arial Narrow"/>
      </rPr>
      <t>Η σύμβαση υπογράφτηκε 16/6/2025. Ανάδοχος: Τεχνοκυκλαδική ΑΤΕ, έκπτωση 17,82%. Στάδιο υλοποίησης. Υποβλήθηκε 12/10 σχέδιο 2ου ΑΠΕ και ΣΣ.</t>
    </r>
  </si>
  <si>
    <t>1/4/2024 6/10/2026</t>
  </si>
  <si>
    <t>Κατασκευή δεξαμενής ύδρευσης στην Καρδάμαινα Κω</t>
  </si>
  <si>
    <t>2024ΕΠ06770016</t>
  </si>
  <si>
    <t>Η σύμβαση υπογράφηκε 23/2/2023 (ανάδοχος: ΤΣΑΤΤΑΛΙΟΣ ΜΙΧ. –ΚΟΣΜΟΣ ΘΕΟΔ. Ο.Ε.) και έχει ολοκληρωθεί.
Το υποέργο ηλεκτροδότησης (ΥΕ 2) ενεργοποιήθηκε με την υπ' αριθμ. 75/7-4-2026 Απόφαση ΔΣ έγκρισης της δαπάνης και αναμένεται η πληρωμή και κατόπιν σύνδεση με το δίκτυο ΔΕΔΔΗΕ.</t>
  </si>
  <si>
    <t>2/4/2024 16/1/2025 19/12/2025</t>
  </si>
  <si>
    <t>Αντικατάσταση δικτύου διανομής νερού πόλης Κω</t>
  </si>
  <si>
    <t>2024ΕΠ06770017</t>
  </si>
  <si>
    <r>
      <rPr>
        <sz val="10"/>
        <color rgb="FF000000"/>
        <rFont val="Arial Narrow"/>
      </rPr>
      <t>Η σύμβαση του έργου κατασκευής υπογράφτηκε 11/3/2026. Ανάδοχος</t>
    </r>
    <r>
      <rPr>
        <i/>
        <sz val="10"/>
        <color rgb="FF000000"/>
        <rFont val="Arial Narrow"/>
      </rPr>
      <t>: 3Κ Τεχνική ΑΤΕ με έκπτωση 17,48%, 577.635,92 €</t>
    </r>
    <r>
      <rPr>
        <sz val="10"/>
        <color rgb="FF000000"/>
        <rFont val="Arial Narrow"/>
      </rPr>
      <t>). Στάδιο υλοποίησης. 
Η ΑΥΙΜ της αρχαιολογικής παρακολούθηση υπογράφτηκε 17/1/2026 και έγινε πρόσληψη 1 αρχαιολόγου και 2 εργατοτεχνητών.</t>
    </r>
  </si>
  <si>
    <t>2/4/2024 19/12/2025</t>
  </si>
  <si>
    <t>Αναβάθμιση μονάδας αφαλάτωσης Ερμούπολης Σύρου</t>
  </si>
  <si>
    <t>ΔΕΥΑ Σύρου</t>
  </si>
  <si>
    <t>2024ΕΠ06770022</t>
  </si>
  <si>
    <t>Η σύμβαση υπογράφτηκε στις 20/12/2024. Ανάδοχος WATERA HELLAS ABEE. Η προμήθεια ολοκληρώθηκε.</t>
  </si>
  <si>
    <t>Δίκτυο ύδρευσης Κοινότητας Άρνης, Δήμου Άνδρου</t>
  </si>
  <si>
    <t>Άνδρος</t>
  </si>
  <si>
    <t>Δήμος Άνδρου</t>
  </si>
  <si>
    <t>2024ΕΠ06770024</t>
  </si>
  <si>
    <t>Η σύμβαση υπογράφτηκε 14/7/2025. Ανάδοχος: "Α. ΝΙΚΟΛΙΑΣ ΕΕ", έκπτωση 16,91%. Στάδιο υλοποίησης εργασιών. 
Υπεγράφη 4/5/2026 η σύμβαση του ΥΕ3 για τον Τεχνικό Σύμβουλο.</t>
  </si>
  <si>
    <t>10/4/2024 30/7/2025 21/11/2025</t>
  </si>
  <si>
    <t>Προμήθεια και εγκατάσταση τριών δεξαμενών ύδρευσης Δ. Μήλου</t>
  </si>
  <si>
    <t>2024ΕΠ06770021</t>
  </si>
  <si>
    <r>
      <t xml:space="preserve">Προεγκρίθηκε 20/8 η υπογραφή σύμβασης. Ανάδοχος: AQUASTAR με ποσό </t>
    </r>
    <r>
      <rPr>
        <b/>
        <sz val="10"/>
        <color rgb="FF000000"/>
        <rFont val="Arial Narrow"/>
      </rPr>
      <t>600.160,00</t>
    </r>
    <r>
      <rPr>
        <sz val="10"/>
        <color rgb="FF000000"/>
        <rFont val="Arial Narrow"/>
      </rPr>
      <t xml:space="preserve"> € με ΦΠΑ. Ο Ανάδοχος δεν επιθυμεί να υπογράψει σύμβαση. Έχει λήξει η εγγυητική συμμετοχής και δεν δεσμεύεται.
</t>
    </r>
  </si>
  <si>
    <t>Αντικατάσταση Δικτύου Ύδρευσης Καταπόλων Αμοργού</t>
  </si>
  <si>
    <t>2024ΕΠ06770020</t>
  </si>
  <si>
    <t>Η σύμβαση υπογράφτηκε 17/2/2025. Ανάδοχος “Α.ΝΙΚΟΛΙΑΣ ΕΕ” με έκπτωση 26%. Στάδιο υλοποίησης εργασιών. Επιστράφηκε 21/9 σχέδιο 1ου ΑΠΕ και αίτημα παράτασης έως 17/2/2027 για συμπλήρωση.</t>
  </si>
  <si>
    <t>4/4/2024 24/3/2025</t>
  </si>
  <si>
    <t>3i</t>
  </si>
  <si>
    <t>3.1</t>
  </si>
  <si>
    <t>110</t>
  </si>
  <si>
    <t>Αναβάθμιση Συστήματος Προσκρουστήρων Λιμένα Μυκόνου</t>
  </si>
  <si>
    <t>Μύκονος</t>
  </si>
  <si>
    <t>Δημοτικό Λιμενικό Ταμείο Μυκόνου</t>
  </si>
  <si>
    <t>2018ΕΠ06710012
2023ΕΠ06770040</t>
  </si>
  <si>
    <t>ΥΕ1-Προμήθεια:11/12/2025 υπογράφτηκε η σύμβασης. Ανάδοχος: ΣΙΠΣΕΙΦ. Προεγκρίθηκε 9/9 αίτημα τροποποίησης σύμβασης καθώς και αίτημα μετάθεσης έως 10/12/2026. Υποβλήθηκε 13/10 ΤΔΥ.
ΥΕ2-Μελετητής: 5/10/2022 υπογράφτηκε η σύμβαση. Ανάδοχος: OCEANICA ENGINEERING.
ΥΕ3-Σύμβουλος: 9/12/2025 υπογράφτηκε η σύμβαση. Ανάδοχος: OCEANICA ENGINEERING.</t>
  </si>
  <si>
    <t>31/7/2023 16/12/2025</t>
  </si>
  <si>
    <t>112</t>
  </si>
  <si>
    <t>Βελτίωση Εγκαταστάσεων Παλαιού Λιμένα Μυκόνου</t>
  </si>
  <si>
    <t>2025ΕΠ06770026</t>
  </si>
  <si>
    <t>Στάδιο εξασφάλισης των απαραίτητων εγκρίσεων (ΕΦΑΚ και ΥΝΑΝΠ για έγκριση εκτέλεσης έργου) για τα ΥΕ 2 και 3, μετά την οριστικοποίηση του ΦΑ. Στάδιο εκπόνησης μελετών με ανάθεση απο το ΔΛΤ για το ΥΕ 1 και σύνταξης επικαιροποιημένων μελετών προμήθειας και ΤΔ για τα ΥΕ 2 και 3.</t>
  </si>
  <si>
    <t>17/7/2025</t>
  </si>
  <si>
    <t>Προμήθεια και εγκατάσταση συστημάτων ασφαλείας (ISPS) στο λιμάνι Πόθιας Καλύμνου</t>
  </si>
  <si>
    <t>Κάλυμνος</t>
  </si>
  <si>
    <t>Δημοτικό Λιμενικό Ταμείο Καλυμνίων</t>
  </si>
  <si>
    <t>2025ΕΠ06770027</t>
  </si>
  <si>
    <t>Αναμένεται η υπογραφή Προγραμματικής Σύμβασης μεταξύ Δήμου Καλύμνου και Δ.Λ.Τ.Κ. για τη συμπλήρωση μελέτης και επικαιροποίησης τευχών δημοπράτησης. Εκτιμάται ότι θα σταλεί αίτημα δημοπράτησης τον Ιούνιο 2026. Επανυποβλήθηκε 20/9 ΤΔΠ.</t>
  </si>
  <si>
    <t>Προμήθεια και Εγκατάσταση Συστημάτων Ασφαλείας (ISPS) στα λιμάνια Σύμης, Καστελόριζου, Κάσου, Πηγαδίων και Διαφανίου Καρπάθου</t>
  </si>
  <si>
    <t>Δημοτικό Λιμενικό Ταμείο Νότιας Δωδεκανήσου</t>
  </si>
  <si>
    <t>2025ΕΠ06770028</t>
  </si>
  <si>
    <t>Στάδιο εξασφάλισης σύμφωνης γνώμης ΕΦΑΔ και έγκρισης εκτέλεσης έργου από ΥΝΑΝΠ. Προέκυψε αντίρρηση για το σημείο τοποθέτησης στη Σύμη και γίνονται ενέργειες για να παρακαμφθεί.Επικαιροποίηση μελέτης προμήθειας και τευχών δημοπράτησης .</t>
  </si>
  <si>
    <t>17/7/2025 22/7/2025 ΟΕ</t>
  </si>
  <si>
    <t>Βελτίωση λιμένα Ηρακλειάς</t>
  </si>
  <si>
    <t>Ηρακλειά</t>
  </si>
  <si>
    <t>Δήμος Νάξου και Μικρών Κυκλάδων</t>
  </si>
  <si>
    <t>2025ΕΠ06770029</t>
  </si>
  <si>
    <t>Η γεωτεχνική μελέτη θα εκπονηθεί από τον ανάδοχο. Στάδιο επικαιροποίησης Τευχών Δημοπράτησης. Καταργήθηκε το ΔΛΤ Νάξου. Ανατέθηκε 22/9/2026 η ακτομηχανική μελέτη. Έχι σταλεί ΔΠΠΠ με προθεσμία συμμόρφωσης για την υποβολή αιτήματος δημοπράτησης έως 31/12.</t>
  </si>
  <si>
    <t>3ii</t>
  </si>
  <si>
    <t>3.3</t>
  </si>
  <si>
    <t>090
093</t>
  </si>
  <si>
    <t>Βελτίωση Επαρχιακής Οδού Κιόνια - Αγία Μαρίνα Τήνου</t>
  </si>
  <si>
    <t>2024ΕΠ06770028
2024ΕΠ06770029</t>
  </si>
  <si>
    <t>Εγκρίθηκε 13/6/2025 η μελέτη κτηματογράφησης και οι πράξεις αναλογισμού. 'Εχει ανατεθεί σε εξωτερικό συνεργάτη (δικηγόρο-μηχανικό), η διαδικασία των απαλλοτριώσεων, επικαιροποίησης των κτηματολογικών διαγραμμάτων και υπαγωγή στη διαδικασία του αρ. 7Α του ν. 2882/2001. 
Το κυρίως υποέργο θα δημοπρατηθεί με το άρθ. 50 του ν. 4412/2016. Θα υποβληθεί τον Οκτώβριο αίτημα δημοπράτηης για προέγκριση.
Ολοκληρώθηκε η σύμβαση με τον τεχνικό σύμβουλο για την προετοιμασία του διαγωνισμού. Έχουν ζητηθεί κάποιες διορθώσεις οι οποίες αναμένονται μέχρι τέλος Ιουλίου 2026.</t>
  </si>
  <si>
    <t>090</t>
  </si>
  <si>
    <t>Κατασκευή νέου τεχνικού γεφύρωσης ποταμού Γαδουρά επί της Εθνικής Οδού Ρόδου - Λίνδου</t>
  </si>
  <si>
    <t>2024ΕΠ06770026
2024ΕΠ06770027</t>
  </si>
  <si>
    <t>Υποβλήθηκε η μελέτη κτηματολογίου και εκκρεμεί η έγκρισή της. Θα δημοπρατηθεί με το άρθ. 50. Θα υποβληθεί το Νοέμβριο αίτημα δημοπράτησης για προέγκριση. Η σύμβαση με τεχνικό σύμβουλο προετοιμασίας των τευχών δημοπράτησης υπογράφτηκε 29/10/2025. Τα τεύχη υποβλήθηκαν από τον ανάδοχο αλλά εκκρεμούν διορθώσεις και αναμόρφωση προυπολογισμού.</t>
  </si>
  <si>
    <t>093</t>
  </si>
  <si>
    <t>Βελτίωση οδού προς παραλία Αγίας Άννας &amp; Μονή Χοζοβιώτισσας, ν. Αμοργού</t>
  </si>
  <si>
    <t>2024ΕΠ06770030</t>
  </si>
  <si>
    <t>Η σύμβαση για τη συμπλήρωση της μελέτης σε επίπεδο οριστικής υπογράφτηκε 12/12/2024. Ολοκληρώθηκε. Προεγκρίθηκε 17/9 η υπογραφή σύμβασης για το κύριο υ/ε. Ανάδοχος «Νικολιάς Ο.Ε»</t>
  </si>
  <si>
    <t>17/7/2024 2/12/2025 ΟΕ</t>
  </si>
  <si>
    <t>3.4</t>
  </si>
  <si>
    <t>Βελτίωση της Οδικής Ασφάλειας Επαρχιακού Οδικού Δικτύου Νήσου Σύμης</t>
  </si>
  <si>
    <t>2018ΕΠ06710041
2023ΕΠ06770036</t>
  </si>
  <si>
    <t>Η σύμβαση υπογράφτηκε 6/5/2022. Ανάδοχος: «Κ/Ξ ΧΑΤΖΗΚΑΛΦΑΣ ΝΙΚΟΛΑΟΣ - VAST - MAKE I.K.E.», μέση έκπτωση 13,44%. Το φυσικό αντικείμενο ολοκληρώθηκε. Προεγκρίθηκε 15/7 σχέδιο 5ου μειωτικού ΑΠΕ. Αναμενεται η υποβολή ΤΔΥ.</t>
  </si>
  <si>
    <t>6/7/2023 17/12/2024 21/5/2025 23/12/2025 17/7/2026</t>
  </si>
  <si>
    <t>Βελτίωση Ασφάλειας Επαρχιακού Οδικού Δικτύου Δυτικού Άξονα Νήσου Ρόδου</t>
  </si>
  <si>
    <t>2018ΕΠ06710045
2023ΕΠ06770033</t>
  </si>
  <si>
    <t>Η σύμβαση υπογράφτηκε 28/11/2023. Ανάδοχος Χατζηκάλφας Ν. με έκπτωση 36%. Το φυσικό αντικείμενο ολοκληρώθηκε. Εγκρίθηκε 13/3 η Τελική Επιμέτρηση.</t>
  </si>
  <si>
    <t>4/7/2023 4/9/2024 22/11/2024 30/5/2025 23/12/2025 23/6/2026</t>
  </si>
  <si>
    <t>Βελτίωση Ασφάλειας Επαρχιακού Οδικού Δικτύου νήσου Λέρου</t>
  </si>
  <si>
    <t>2018ΕΠ06710047
2023ΕΠ06770037</t>
  </si>
  <si>
    <t xml:space="preserve">Προεγκρίθηκε 16/9 η υπογραφή σύμβασης. Ανάδοχος: Νικολιάς Ο.Ε. </t>
  </si>
  <si>
    <t>6/7/2023 20/6/2025 25/6/2026</t>
  </si>
  <si>
    <t>4ii</t>
  </si>
  <si>
    <t>4.1</t>
  </si>
  <si>
    <t>122</t>
  </si>
  <si>
    <t>Εκσυγχρονισμός και επέκταση του Δημοτικού Σχολείου Χώρας Άνδρου</t>
  </si>
  <si>
    <t xml:space="preserve">Δήμος Άνδρου </t>
  </si>
  <si>
    <t>2020ΕΠ06710008
2023ΕΠ06770023</t>
  </si>
  <si>
    <t>Η σύμβαση για το κύριο υποέργο υπογράφτηκε 20/7/2021. Το σχολείο ολοκληρώθηκε και λειτουργεί.</t>
  </si>
  <si>
    <t>16/6/2023 10/8/2023 31/5/2024 23/12/2024</t>
  </si>
  <si>
    <t>Επέκταση Νηπιαγωγείου Καταπόλων Αμοργού</t>
  </si>
  <si>
    <t>2020ΕΠ06710002
2023ΕΠ06770028</t>
  </si>
  <si>
    <t>Η σύμβαση για το κύριο ΥΕ1 υπογράφτηκε την 1/3/2022 Ανάδοχος: VASTE - MAKE IKE. Εκκρεμεί δημοσιονομική διόρθωση για την αλλαγή αντλίας θερμότητας.
Υπογράφτηκε στις 22/5/2024 η σύμβαση για το ΥΕ2. Υπογράφτηκε στις 27/5/2024 η σύμβαση για το ΥΕ5.
Υπογράφτηκε στις 29/5/2024 η σύμβαση για το ΥΕ4.
Υπογράφτηκε στις 17/6/2024 η σύμβαση για το ΥΕ6.
Υπογράφτηκε στις 27/9/2024 η σύμβαση για το ΥΕ3 (προμήθεια συνθετικού χλοοτάπητα).
Υπογράφτηκε στις 27/9/2024 η σύμβαση για το ΥΕ7 (προμήθεια οργάνων παιδικής χαράς). Το φυσικό αντικείμενο ολοκληρώθηκε και το έργο λειτουργεί.</t>
  </si>
  <si>
    <t>21/6/2023 1/5/2024 12/3/2025</t>
  </si>
  <si>
    <t>Στατική Ενίσχυση και Ενεργειακή Αναβάθμιση Δημοτικού Σχολείου Πολλωνίων Μήλου</t>
  </si>
  <si>
    <t>2024ΕΠ06770043</t>
  </si>
  <si>
    <t xml:space="preserve">Προεγκρίθηκε 16/9 η δημοπράτηση. </t>
  </si>
  <si>
    <t>29/10/2024</t>
  </si>
  <si>
    <t>Στατική ενίσχυση και ενεργειακή αναβάθμιση σχολικών μονάδων δευτεροβάθμιας εκπαίδευσης Δ. Νάξου &amp; Μικρών Κυκλάδων</t>
  </si>
  <si>
    <t>2024ΕΠ06770042</t>
  </si>
  <si>
    <t>Η σύμβαση εκπόνησης συμπληρωματικών μελετών για το Γυμνάσιο Χαλκείου (ΥΕ2) υπογράφτηκε 16/10/2025. Στάδιο παραλαβής των μελετών. Η εκπόνηση των συμπληρωματικών μελετών για το 1o Γυμνάσιο Νάξου (Χώρα) ανατέθηκε με πόρους του Δήμου. Ημερομηνία σύμβασης 18/12/2025 με αρχικό χρονοδιάγραμμα 4 μηνών στο οποίο δόθηκε παράταση έως 23/5. Στάδιο παραλαβής των μελετών. Στις 18/9 τέθηκε σε επιτήρηση με προθεσμία συμμόρφωσης 31/10.</t>
  </si>
  <si>
    <t>Κατασκευή κτιρίου πολλαπλών χρήσεων στο ΕΠΑΛ Νάξου</t>
  </si>
  <si>
    <t>2024ΕΠ06770039</t>
  </si>
  <si>
    <t>Υποβλήθηκε 25/11 ΤΔΠ γιατί έχει αυξηθεί ο π/υ. Προεγκρίθηκε 17/6 η δημοπράτηση. Στις 27/7 διενεργήθηκε ο διαγωνσιμός με 4 συμμετέχοντες. Ζητήθηκε από τον μειοδότη (ERGMASIN 21,35%), η αιτιολόγηση της χαμηλής προσφοράς. Εγκρίθηκε το 1ο πρακτικό και ανάδοχος αναδείχθηκε η ΣΜΙΛΗ με 15%.</t>
  </si>
  <si>
    <t>Αναβάθμιση - επέκταση Δημοτικού Σχολείου Φρυ Κάσου</t>
  </si>
  <si>
    <t>Κάσος</t>
  </si>
  <si>
    <t>Δήμος Κάσου / ΚΟΛΟΣΣΟΣ ΑΟΤΑ</t>
  </si>
  <si>
    <t>2024ΕΠ06770040
2024ΕΠ06770041</t>
  </si>
  <si>
    <t xml:space="preserve">ΥΕ1: Η μελέτη έχει ολοκληρωθεί. Τροποποιήθηκε 11/9 το τοπικό ρυμοτομικό. Ακολουθεί η έκδοση οικοδομικής άδειας και η ολοκλήρωση του φακέλου για την υποβολή αιτήματος δημοπράτησης.
ΥΕ2: Ολοκληρώθηκε η αγορά όμορου ακινήτου. 
ΥΕ5: Υπογράφτηκε 6/8/2025 προγραμματική σύμβαση με ΚΟΛΟΣΣΟΣ ΑΟΤΑ. </t>
  </si>
  <si>
    <t>Ανέγερση νηπιαγωγείου στον Αδάμαντα Μήλου</t>
  </si>
  <si>
    <t>2024ΕΠ06770045</t>
  </si>
  <si>
    <t>Προεγκρίθηκε 11/9/2025 η δημοπράτηση της μελέτης. Δημοσιεύθηκε 9/2 η διακήρυξη. Υποβολή προσφορών έως 10/3 και αποσφράγιση στις 13/3. Εγκρίθηκε το πρακτικό κατακύρωσης. Αναμένεται αίτημα υπογραφής σύμβασης για προέγκριση.</t>
  </si>
  <si>
    <t>30/6/2029</t>
  </si>
  <si>
    <t>Αποκατάσταση και επέκταση κτιρίου για χρήση από το 3ο Νηπιαγωγείο Κω</t>
  </si>
  <si>
    <t>2024ΕΠ06770046</t>
  </si>
  <si>
    <t xml:space="preserve">Προεγκρίθηκε 6/4 η δημοπράτηση. Έγινε αποσφράγιση στις 29/5. Υποβλήθηκαν 5 προσφορές, μειοδότης 3Κ ΤΕΧΝΙΚΗ με έκπτωση 23,07%. Ζητήθηκε αιτιολόγηση για τη χαμηλή προσφορά λόγω μεγάλης απόκλισης από τις υπόλοιπες. Στις 13/7 υποβλήθηκε σχετική αιτιολόγηση. Αναμένεται η έγκριση στις 9/10 του 2ου πρακτικού από τη Δημοτική Επιτροπή. Στάλθηκε 8/10 ΔΠΠΠ με ημερομηνία συμμόρφωσης 30/10. </t>
  </si>
  <si>
    <t>Ανέγερση Ολοήμερου Νηπιαγωγείου Παστίδας Ρόδου</t>
  </si>
  <si>
    <t xml:space="preserve">Ρόδος  </t>
  </si>
  <si>
    <t>Δήμος Ρόδου</t>
  </si>
  <si>
    <t>2024ΕΠ06770048</t>
  </si>
  <si>
    <t>Προεγκρίθηκε 27/4 η δημοπράτηση. Έγινε αποσφράγιση στις 3/6. Προσωρινός Ανάδοχος: ΠΑΤΙΚΑΣ Ν. - ΡΙΖΟΠΟΥΛΟΣ Γ. Ο.Ε. με έκπτωση 10,60%. Υποβλήθηκε 22/9 αίτημα υπογραφής σύμβασης για προέγκριση. Επιστράφηκε 13/10 για συμπλήρωση.</t>
  </si>
  <si>
    <t>Αναβάθμιση κτιρίου για τη στέγαση του νηπιαγωγείου Γαλανάδου Νάξου</t>
  </si>
  <si>
    <t>2024ΕΠ06770047</t>
  </si>
  <si>
    <t>Η σύμβαση υπογράφτηκε στις 29/9/2025. Ανάδοχος: ΑΜΕΡΓΟΝ ΙΚΕ. Το φυσικό αντικείμενο ολοκληρώθηκε. Εκκρεμεί ο υπολογισμός των αναθεωρήσεων για την πληρωμή των οποίων θα απαιτηθεί σύνταξη ΑΠΕ για την αύξηση του π/υ της πράξης.</t>
  </si>
  <si>
    <t>10/12/2024 2/10/2025</t>
  </si>
  <si>
    <t>31/12/2026</t>
  </si>
  <si>
    <t>4.2</t>
  </si>
  <si>
    <t>123</t>
  </si>
  <si>
    <t>Αναβάθμιση ηλεκτρονικού εξοπλισμού Πανεπιστημίου Αιγαίου</t>
  </si>
  <si>
    <t>Ρόδος - Σύρος</t>
  </si>
  <si>
    <t>2019ΕΠ06710032
 2023ΕΠ06770024</t>
  </si>
  <si>
    <t>Οι συμβάσεις για τα ΥΕ 1 &amp; 2 υπογράφτηκαν 6/6/2023 και 8/6/2023 και για τα ΥΕ 3 και 4 υπογράφτηκαν 10/2/2025 και 10/02/2025. Ο εξοπλισμός παραδόθηκε και παραλήφθηκε. 
Η πράξη ολοκληρώθηκε.</t>
  </si>
  <si>
    <t>16/6/2023 22/11/2023 2/12/2024</t>
  </si>
  <si>
    <t>Εξοπλισμός ΤΠΕ εκπαιδευτικών δομών πρωτοβάθμιας και δευτεροβάθμιας εκπαίδευσης Περιφέρειας Νοτίου Αιγαίου</t>
  </si>
  <si>
    <t>Υπουργείο Παιδείας, Θρησκευμάτων &amp; Αθλητισμού-ΔΤΥ</t>
  </si>
  <si>
    <t>2025ΕΠ06770054</t>
  </si>
  <si>
    <t>Η πράξη περιλαμβάνει 3 ΥΕ προμηθειών. Επανυποβλήθηκε 6/10 αίτημα δημοπράτησης για προέγκριση.</t>
  </si>
  <si>
    <t>23/12/2025 30/7/2026</t>
  </si>
  <si>
    <t>4.3</t>
  </si>
  <si>
    <t>124</t>
  </si>
  <si>
    <t>Προμήθεια τεχνικού και εκπαιδευτικού εξοπλισμού για τις Ακαδημίες Εμπορικού Ναυτικού Καλύμνου και Σύρου</t>
  </si>
  <si>
    <t>Κάλυμνος - Σύρος</t>
  </si>
  <si>
    <t xml:space="preserve">Υπουργείο Ναυτιλίας και Νησιωτικής  Πολιτικής
</t>
  </si>
  <si>
    <t xml:space="preserve">2024ΕΠ06770032 </t>
  </si>
  <si>
    <t>Προεγκρίθηκε 8/12 η δημοπράτησης. Δημοσίευση διακήρυξης στις 16/12/2025 (αποστολή στην ΕΕ). Αρχική καταληκτική ημερομηνία υποβολής προσφορών 17/2/2026.  Αρχική ημερομηνία αποσφράγισης προσφορών 24/2/2026.
Στις 8/1/2026 έγινε τροποποίηση της διακήρυξης λόγω ενός λάθους στις τεχνικές προδιαγραφές ενός είδους. ΝΕΑ καταληκτική ημερομηνία υποβολής προσφορών 4/3/2026 και ΝΕΑ ημερομηνία αποσφράγισης προσφορών 10/3/2026. Στάδιο αξιολόγησης Τεχνικών Προσφορών για τα υποέργα 2, 4, 5 και 6. Εγκρίθηκαν τα Πρακτικά αξιολόγησης τεχνικών προσφορών για τα υποέργα 1 και 7. Προεγκρίθηκε 24/9 η υπογραφής σύμβασης για το ΥΕ3.</t>
  </si>
  <si>
    <t>4.4</t>
  </si>
  <si>
    <t>121</t>
  </si>
  <si>
    <t>Bρεφονηπιακός σταθμός Φιλωτίου Νάξου</t>
  </si>
  <si>
    <t>2019ΕΠ06710004 2023ΕΠ06770018</t>
  </si>
  <si>
    <t>Η σύμβαση υπογράφτηκε 5/5/2021. Ανάδοχος ΜΤ ΑΤΕ με έκπτωση 33%. Το φυσικό αντικείμενο ολοκληρώθηκε. 
Οι συμβάσεις για τις προμήθειες υπογράφτηκαν: ΥΕ3 27/12/2022, ΥΕ4 27/12/2022, ΥΕ5 23/12/2022, ΥΕ6 23/12/2022, ΥΕ7 23/12/2022 και ΥΕ8 27/12/2022. Ο εξοπλισμός παραδόθηκε. 
ΥΕ9: Σύνδεση με ΔΕΔΔΗΕ.
Ο Βρεφονηπιακός σταθμός λειτουργεί.</t>
  </si>
  <si>
    <t>22/5/2023 5/10/2023 2/12/2024</t>
  </si>
  <si>
    <t>Βρεφονηπιακός σταθμός Μαρμάρων ν. Πάρου</t>
  </si>
  <si>
    <t>2018ΕΠ06710032  2023ΕΠ06770019</t>
  </si>
  <si>
    <t>Η σύμβαση υπογράφτηκε 3/2/2021. Ανάδοχος ΑΔΑΜΙΔΗΣ με έκπτωση 32,28%. Το φυσικό αντικείμενο ολοκληρώθηκε. Οι συμβάσεις για την προμήθεια του εξοπλισμού (ΥΕ2 και ΥΕ4) υπογράφτηκαν στις 28/2/2025 και η προμήθεια έχει ολοκληρωθεί. Δεν χορηγήθηκε πιστοποιητικό πυροπροστασίας από την Πυροσβεστική και απαιτούνται κάποιες ενέργεις από τον Δήμο. Αναμένεται η έναρξη λειτουργίας του Βρεφονηπιακού Σταθμού τον Σεπτέμβριο 2026.</t>
  </si>
  <si>
    <t>22/5/2023 6/8/2024 4/2/2025 1/7/2025</t>
  </si>
  <si>
    <t>Κατασκευή βρεφονηπιακού σταθμού στον οικισμό Καμάρας νήσου Λέρου</t>
  </si>
  <si>
    <t>2024ΕΠ06770035</t>
  </si>
  <si>
    <t>Η σύμβαση υπογράφτηκε 16/3/2026. Ανάδοχος Ενωση Οικονομικών Φορέων: «Μουντρίας, Ζαντές, Λάτσος, Πυργάκης» με έκπτωση 48,3%. Στάδιο εκπόνησης μελέτης.</t>
  </si>
  <si>
    <t>18/10/2024</t>
  </si>
  <si>
    <t>Παιδικός σταθμός Ιουλίδας Κέας</t>
  </si>
  <si>
    <t>Δήμος Κέας / ΜΟΔ ΑΕ</t>
  </si>
  <si>
    <t>2024ΕΠ06770036</t>
  </si>
  <si>
    <t>Υπογράφτηκε 15/9/2025 προγραμματική σύμβαση μεταξύ Δήμου και ΜΟΔ ΑΕ. Προεγκρίθηκε 6/4 η δημοπράτηση. Στις 1/7 δημοσιεύθηκε η διακήρυξη. Υποβολή προσφορών έως 31/7 και αποσφράγιση στις 3/8. Υποβλήθηκαν 9 προσφορές με μεγαλύτερη έκπτωση  11,92% (ΑΤΤΙΚΗ ΔΙΟΔΟΣ). Στάδιο σύνταξης και έγκρισης Πρακτικού.</t>
  </si>
  <si>
    <t>Αποκατάσταση - επέκταση κτιρίου και διαμόρφωσή του σε παιδικό σταθμό στο Μανδράκι Νισύρου</t>
  </si>
  <si>
    <t>Δήμος Νισύρου / Περιφέρεια Νοτίου Αιγαίου</t>
  </si>
  <si>
    <t>2024ΕΠ06770038</t>
  </si>
  <si>
    <t>Η Προγραμματική Σύμβαση του Δήμου με την ΠΝΑ υπογράφτηκε 17/11/2025.
Δόθηκε προέγκριση άδειας δόμησης 4/2/2026.  Απορρίφθηκε 30/4 αίτημα δημοπράτησης. Η στατική μελέτη πρέπει να μελετηθεί εκ νέου για την προσθήκη ανελκυστήρων και να γίνει ανασύνταξη του προυπολογισμού.</t>
  </si>
  <si>
    <t>21/10/2024</t>
  </si>
  <si>
    <t>28/2/2027</t>
  </si>
  <si>
    <t>Βρεφονηπιακός σταθμός Χώρας Αστυπάλαιας</t>
  </si>
  <si>
    <t>Αστυπάλαια</t>
  </si>
  <si>
    <t>Δήμος Αστυπάλαιας / Δίκτυο ΔΑΦΝΗ</t>
  </si>
  <si>
    <t>2024ΕΠ06770037</t>
  </si>
  <si>
    <t>ΥΕ1: Η προγραμματική σύμβαση με το Δίκτυο Δάφνη υπογράφτηκε 31/12/2025. Υποβλήθηκε 24/9 ΤΔΥ. Οι μελέτες εκπονούνται από το Δίκτυο Δάφνη. Εκτιμούν την ολοκλήρωσή τους περί τα τέλη Ιουνίου (μαζί με την έκδοση Οικοδομικής Άδειας).</t>
  </si>
  <si>
    <t>18/10/2024 6/3/2026</t>
  </si>
  <si>
    <t>4v</t>
  </si>
  <si>
    <t>129</t>
  </si>
  <si>
    <t>Αναβάθμιση και ανανέωση εξοπλισμού Γενικού Νοσοκομείου Σύρου «Βαρδάκειο &amp; Πρώιο» &amp; Γ.Ν. - Κ.Υ. Νάξου</t>
  </si>
  <si>
    <t>Σύρος - Νάξος</t>
  </si>
  <si>
    <t>Γενικό Νοσοκομείο Σύρου «Βαρδάκειο και Πρώιο»</t>
  </si>
  <si>
    <t>2025ΕΠ06770019</t>
  </si>
  <si>
    <t xml:space="preserve">Υποέργο 1: Προεγκρίθηκε 10/9 η δημοπράτηση.
Υποέργο 2: Ολοκληρώθηκε η προμήθεια και εγκατάσταση της γεννήτριας Ο2.
Υποέργο 3: Υπογράφηκε σύμβαση στις 11/9/2026. Ανάδοχος ΙΑΤΡΙΚΗ ΜΕΡΙΜΝΑ &amp; ΥΓΕΙΑ Α.Ε. Υποβλήθηκε 29/9 ΤΔΥ.
Υποέργο 4: Στάδιο οριστικοποίησης Διακήρυξης (βαθμολόγηση κριτηρίων αξιολόγησης) και υποβολής αιτήματος προέγκρισης δημοπράτησης (εκτίμηση υποβολής αρχές Αυγούστου 2026). Υποβλήθηκε 16/9 ΤΔΠ.
Υποέργο 5: Υπογράφηκε σύμβαση στις 11/9/2026. Ανάδοχος Γ. ΣΑΜΑΡΑΣ ΑΒΕΕ ΣΥΣΤΗΜΑΤΑ ΙΑΤΡΙΚΩΝ ΑΕΡΙΩΝ. Υποβλήθηκε 29/9 ΤΔΥ.
</t>
  </si>
  <si>
    <t>27/3/2025 24/7/2026</t>
  </si>
  <si>
    <t>129 
130</t>
  </si>
  <si>
    <t>Προμήθεια Ασθενοφόρων Οχημάτων και Ιατροτεχνολογικού Εξοπλισμού για τις ανάγκες του ΕΚΑΒ στην Περιφέρεια Νοτίου Αιγαίου</t>
  </si>
  <si>
    <t>Εθνικό Κέντρο Άμεσης Βοήθειας</t>
  </si>
  <si>
    <t>2025ΕΠ06770018</t>
  </si>
  <si>
    <t>Υποέργο 1: Προεγκρίθηκε 6/5 η δημοπράτηση της προμήθειας ασθενοφόρων. Στις 30/7 διενεργήθηκε ο διαγωνισμός και υποβλήθηκε μία οικονομική προσφορά. Στάδιο σύνταξης πρακτικού.
Υποέργο 2: Προεγκρίθηκε 8/8/2025 η δημοπράτηση της προμήθειας του εξοπλισμού. Δημοπρατήθηκε 11/11/2025. Υποβλήθηκαν οικονομικές προσφορές για 21 από τα 24 προβλεπόμενα είδη. Από τις υποβληθείσες προσφορές έγιναν δεκτές μόνο για 5 είδη και οι υπόλοιπες 19 απορρίφθηκαν. Αναμονή σύνταξης και έγκρισης πρακτικού κατκύρωσης και επαναδημοπράτηση των υπολοίπων.</t>
  </si>
  <si>
    <t>27/3/2025 20/1/2026</t>
  </si>
  <si>
    <t>128</t>
  </si>
  <si>
    <t xml:space="preserve">Εγκατάσταση πυροπροστασίας στο Κ.Θ.-Κ.Υ. Λέρου και στο Γ.Ν.-Κ.Υ. Καλύμνου «Το Βουβάλειο»  </t>
  </si>
  <si>
    <t>2026ΕΠ06770006</t>
  </si>
  <si>
    <t>Υπάρχει  μελέτη από τη ΔΤΥ του υπουργείου Υγείας. Στάδιο έγκρισης της μελέτης από την αρμόδια ΠΥ.</t>
  </si>
  <si>
    <t>26/3/2026</t>
  </si>
  <si>
    <t>Προμήθεια Eξοπλισμού στο Γενικό Νοσοκομείο Ρόδου "Ανδρέας Παπανδρέου"</t>
  </si>
  <si>
    <t>Γενικό Νοσοκομείο Ρόδου "Ανδρέας Παπανδρέου"</t>
  </si>
  <si>
    <t>2026ΕΠ06770007</t>
  </si>
  <si>
    <t>Στάδιο υποβολής αιτήματος δημοπράτησης και για τα τρία ΥΕ. Χρειάζεται προσοχή στην επιμέτρηση των FCU που θα τοποθετηθούν πραγματικά, λόγω παράλληλης χρηματοδότησης κι από άλλο έργο.
Στάλθηκε 11/9 ΔΠΠΠ με ημερομηνία συμμόρφωσης 10/10/2026.</t>
  </si>
  <si>
    <t>Συμπληρωματική προμήθεια εξοπλισμού Γενικού Νοσοκομείου Σύρου "Βαρδάκειο &amp; Πρώιο"</t>
  </si>
  <si>
    <t xml:space="preserve">Σύρος  </t>
  </si>
  <si>
    <t>Γενικό Νοσοκομείο Σύρου 
«Βαρδάκειο και Πρώιο»</t>
  </si>
  <si>
    <t>2026ΕΠ06770008</t>
  </si>
  <si>
    <t>Το ΥΕ1 …............
Υποβλήθηκε 15/9 αίτημα δημοπράτησης του ΥΕ2 για προέγκριση.</t>
  </si>
  <si>
    <t>Αναβάθμιση εξοπλισμού Γενικού Νοσοκομείου - Κέντρου Υγείας Νάξου</t>
  </si>
  <si>
    <t>2026ΕΠ06770009</t>
  </si>
  <si>
    <t>Υπάρχει έγκριση προδιαγραφών,έρευνα αγοράς και επαρκής τεκμηρίωση προϋπολογισμού. Αναμένεται αίτημα δημοπράτησης για προέγκριση.</t>
  </si>
  <si>
    <t xml:space="preserve">Προσθήκη διώροφης πτέρυγας Γ με υπόγειο κατ' επέκταση υφιστάμενων εγκαταστάσεων του ΓΝ-ΚΥ Νάξου, 2ο Τμήμα </t>
  </si>
  <si>
    <t>2026ΕΠ06770010</t>
  </si>
  <si>
    <t>Έργο τμηματοποιημένο από το ΤΑΑ. Η σύμβαση υπογράφτηκε 25/6/2024 Ανάδοχος: Τεχνική Ανάπτυξη Α.Τ.Ε.Β.Ε.. Στάδιο έναρξης υλοποίησης κτιρίων Β και Γ.
Εχουν ολοκληρωθεί οι αρχαιολογικές έρευνες στο χώρο και εκδόθηκε Απόφαση ΥΠΠΟ για την απόδοσή του, για να γίνει έναρξη των εργασιών. Θα πρέπε να στείλουν τα σχέδια της μελέτης των κτιρίων Κ2,Κ3 και Κ4 για να λάβουν έγκριση από το ΥΠΠΟ. Θα υποβληθεί αίτημα παράτασης της σύμβασης, αφού όμως ξεκαθαριστεί τι θα γίνει με τις παρατάσεις του Ταμείου Ανάκμαψης. Πρέπει να συνταχθεί νέος πίνακας σταδίων τμηματικής πληρωμής.</t>
  </si>
  <si>
    <t>Αναβάθμιση Υποδομών Πρωτοβάθμιας Φροντίδας Υγείας Γενικού Νοσοκομείου Καρπάθου</t>
  </si>
  <si>
    <t>Γενικό Νοσοκομείο Καρπάθου "¨Αγιος Ιωάννης ο Καρπάθιος" / ΚΟΛΟΣΣΟΣ ΑΟΤΑ</t>
  </si>
  <si>
    <t>2026ΕΠ06770011</t>
  </si>
  <si>
    <t xml:space="preserve">ΥΕ1: Διαμόρφωση χώρου. Υποβλήθηκε 30/9 αίτημα δημοπράτησης για προέγκριση. Επιστράφηκε 5/10 λόγω π/υ. 
ΥΕ2: Προμήθεια εξοπλισμού. Αναμένεται αίτημα δημοπράτησης για προέγκριση. Εκκρεμεί η προσθήκη ΥΕ για το κόστος της προγραμματικής σύμβασης. </t>
  </si>
  <si>
    <t>26/03/2026</t>
  </si>
  <si>
    <t>4vi</t>
  </si>
  <si>
    <t>167</t>
  </si>
  <si>
    <t>Αναβάθμιση πεζοπορικών διαδρομών σε Κάρπαθο και Σαρία</t>
  </si>
  <si>
    <t>Δήμος Καρπάθου</t>
  </si>
  <si>
    <t>2025ΕΠ06770041</t>
  </si>
  <si>
    <t>Υπάρχει μελέτη εγκεκριμένη από την ΕΦΑ Δωδεκανήσου και σύμφωνη με τη θετική γνωμοδότηση της αρμόδιας ΣΕΠΟΔ και την Δ/νση Δασών. Αναμένεται η δημοπράτησή του.</t>
  </si>
  <si>
    <t>23/10/2025 12/5/2026</t>
  </si>
  <si>
    <t>165</t>
  </si>
  <si>
    <t>Υποδομές εξυπηρέτησης ΑμεΑ σε παραλίες Νάξου και Δονούσας</t>
  </si>
  <si>
    <t>Νάξος - Δονούσα</t>
  </si>
  <si>
    <t>2025ΕΠ06770042</t>
  </si>
  <si>
    <t>Προεγκρίθηκε 3/8 η δημοπράτηση.</t>
  </si>
  <si>
    <t>23/10/2025</t>
  </si>
  <si>
    <t>Παρεμβάσεις ενίσχυσης αναρριχητικού τουρισμού στην Κάλυμνο</t>
  </si>
  <si>
    <t>Δήμος Καλύμνου</t>
  </si>
  <si>
    <t>2025ΕΠ06770043</t>
  </si>
  <si>
    <t>Τέθηκε 3/9 σε επιτήρηση με προθεσμία συμμόρφωσης 15/10. Υποβλήθηκε 14/10 αίτημα δημοπράτησης για προέγκριση.
Υποβλήθηκε 14/10 ΤΔΠ.</t>
  </si>
  <si>
    <t>24/10/2025</t>
  </si>
  <si>
    <t>Ανάπτυξη Εναλλακτικού Τουρισμού στο Δήμο Αστυπάλαιας</t>
  </si>
  <si>
    <t>Δήμος Αστυπάλαιας</t>
  </si>
  <si>
    <t>2025ΕΠ06770045</t>
  </si>
  <si>
    <t>Απορρίφθηκε 14/9 το αίτημα δημοπράτησης. Τέθηκε 14/9 σε επιτήρηση με προθεσμία συμμόρφωσης 15/11.</t>
  </si>
  <si>
    <t>9/12/2025 9/4/2026 13/5/2026</t>
  </si>
  <si>
    <t>Βελτίωση - Αναβάθμιση μονοπατιών Τήνου</t>
  </si>
  <si>
    <t>2025ΕΠ06770046</t>
  </si>
  <si>
    <t>Εκκρεμεί η έγκριση από την ΕΦΑ Κυκλάδων και η εκπόνηση οριστικής μελέτης προκειμένου να δημοπρατηθεί. Στάδιο ανάθεσης μελετών. Τέθηκε 3/9 σε επιτήρηση με προθεσμία συμμόρφωσης 15/10.</t>
  </si>
  <si>
    <t>30/12/2027</t>
  </si>
  <si>
    <t>Κέντρο τεκμηρίωσης και πληροφόρησης ηφαιστείου Σαντορίνης</t>
  </si>
  <si>
    <t>2025ΕΠ06770047</t>
  </si>
  <si>
    <t>Προεγκρίθηκε 6/8 η δημοπράτηση προμήθειας εξοπλισμού και λογισμικού.</t>
  </si>
  <si>
    <t>4.7</t>
  </si>
  <si>
    <t>166</t>
  </si>
  <si>
    <t>Νησίδα Μουσείων Κάστρου Χώρας Νάξου - Β' φάση</t>
  </si>
  <si>
    <t>KYK</t>
  </si>
  <si>
    <t>2017ΕΠ06710009
2024ΕΠ06770013</t>
  </si>
  <si>
    <t>ΥΕ1: Η Απόφαση υλοποίησης με αυτεπιστασία υπογράφτηκε 27/9/2017 και η 6η τροποποίηση 02/05/2024. Στάδιο υλοποίησης με σημαντική καθυστέρηση. 
ΥΕ3 (Η/Μ εγκαταστάσεις): Ανάδοχος Μαργαρίτης. Υπογραφή σύμβασης 13/1/2023. Οι εργασίες έχουν ολοκληρωθεί για τα κτίρια του Πύργου Γλέζου και Αεροπορίας και η σύμβαση έκλεισε. Για το Αρχαιολογικό Μουσείο θα γίνει νέα δημοπράτηση, όταν ολοκληρωθούν οι οικοδομικές εργασίες.
ΥΕ4 (κουφώματα Πύργου Γλέζου και Αεροπορίας): Προεγκρίθηκε 10/7 η προσφυγή στη διαδικασία ανάθεσης με διαπραγμάτευση.  
ΥΕ5 (επιχρίσματα Πύργου Γλέζου και Αεροπορίας): Ανάδοχος Λαγός Γεώργιος. Υπογραφή σύμβασης 10/3/2026. Ολοκληρώθηκε.  
ΥΕ13 (ξυλεία): Ανάδοχος ΑΜΑΔΡΥΑΣ ΕΠΕ. Υπογραφή σύμβασης 3/12/2025. Ολοκληρώθηκε.
Υποβλήθηκε 7/10 ΤΔΠ με μείωση π/υ.</t>
  </si>
  <si>
    <t>30/4/2024 ΟΕ 21/5/2025</t>
  </si>
  <si>
    <t>Προστασία και Ανάδειξη Αρχαίας Ακρόπολης Ρόδου - Β' φάση</t>
  </si>
  <si>
    <t>2016ΕΠ06710019
2024ΕΠ06770014</t>
  </si>
  <si>
    <t>ΥΕ1 "Αυτεπιστασία": Η Απόφαση υλοποίησης με αυτεπιστασία υπογράφτηκε 1/9/2016 και τροποποιήθηκε 10/6/2020, 10/6/2022, 23/1/2023, 8/7/2023, 19/4/2024 και 4/7/2025. 
ΥΕ2 "Προμήθεια υλικού διαδρομών": Η σύμβαση υπογράφθηκε στις 29/5/2024. Ανάδοχος Δ. Γιωτόπουλος. Το ΥΕ ολοκληρώθηκε.
ΥΕ3 "Αναστήλωση ναού": Η σύμβαση υπογράφτηκε 21/7/2026. Ανάδοχος: Αφοί Ηλιόπουλοι ΟΕ. Στάδιο έναρξης εργασιών.</t>
  </si>
  <si>
    <t>30/4/2024 ΟΕ 1/7/2025 1/9/2026</t>
  </si>
  <si>
    <t>Δήλος - Ανοιχτό μουσείο. Παρεμβάσεις αναβάθμισης  στον αρχαιολογικό χώρο και το μουσείο - Β' Φάση</t>
  </si>
  <si>
    <t>Δήλος</t>
  </si>
  <si>
    <t>2018ΣΕ11410000
2024ΕΠ06770018</t>
  </si>
  <si>
    <t>ΥΕ1: Η ΑΥΙΜ εγκρίθηκε 27/6/2019 και η 5η τροποποίησή της 7/3/2026. Στάδιο υλοποίησης.
ΥΕ2: Προμήθεια οικίσκων. Η σύμβαση υπογράφτηκε.21/09/2022 και έχει ολοκληρωθεί. 
ΥΕ3: Επισκευή και ανακαίνιση κτιριακών υποδομών (αφορά τους χώρους φιλοξενίας). Η σύμβαση υπογράφτηκε 9/4/2021. Το υποέργο έχει ολοκληρωθεί. Εκκρεμεί η υποβολή τελικού λογαριασμού για την ολοκλήρωση του οικονομικού αντικειμένου.
ΥΕ4: Προμήθεια μαρμάρων. Η σύμβαση υπογράφτηκε 24/7/2023 και έχει ολοκληρωθεί.
ΥΕ7: Παραγωγή συμπληρωμάτων. Η σύμβαση υπογράφτηκε 25/6/2025. Στάδιο υλοποίησης. Απομένουν για ολοκλήρωση και πληρωμή το Δ΄και Ε΄ Στάδιο της προμήθειας.
ΥΕ9: Μετακινήσεις αρχιτεκτονικών μελών. Η σύμβαση υπογράφτηκε 24/7/2025. Ολοκληρώθηκε.
ΥΕ12: Μετακινήσεις αρχιτ. μελών Ιερό. Η σύμβαση υπογράφτηκε 19/8/2026.</t>
  </si>
  <si>
    <t>29/4/2024 ΟΕ 12/9/2024 2/2/2026 12/10/2026</t>
  </si>
  <si>
    <t>Αποκατάσταση δωμάτων και συντήρηση τοιχογραφιών Ιεράς Μονής Αγίου Ιωάννη Θεολόγου Πάτμου - Β' Φάση</t>
  </si>
  <si>
    <t>Πάτμος</t>
  </si>
  <si>
    <t>2018ΣΕ11410002
2024ΕΠ06770019</t>
  </si>
  <si>
    <t>ΥΕ1: Η 5η τροποποίηση της ΑΥΙΜ εγκρίθηκε 15/12/2024. Το φυσικό αντικείμενο ολοκληρώθηκε.
ΥΕ2: Ολοκλήρωση μόνωσης δώματος. Η σύμβαση υπογράφτηκε 16/9/2024. Οι εργασίες ολοκληρώθηκαν.</t>
  </si>
  <si>
    <t>29/4/2024 ΟΕ 7/10/2024 2/12/2024 30/6/2025</t>
  </si>
  <si>
    <t>4α</t>
  </si>
  <si>
    <t>134</t>
  </si>
  <si>
    <t>6028377- 6028457</t>
  </si>
  <si>
    <t>Δημιουργία νέων θέσεων εργασίας
(ΝΘΕ) για ανέργους σε επιχειρήσεις της στρατηγικής RIS3 στην Περιφέρεια Νοτίου Αιγαίου</t>
  </si>
  <si>
    <t>Υπουργείο Εθνικής Οικονομίας και Οικονομικών</t>
  </si>
  <si>
    <t>2025ΕΠ06770022</t>
  </si>
  <si>
    <t>Εγκρίθηκαν 81 πράξεις και αφορούν 81 ΝΘΕ.</t>
  </si>
  <si>
    <t>27/6/2025</t>
  </si>
  <si>
    <t>31/12/2029</t>
  </si>
  <si>
    <t>138</t>
  </si>
  <si>
    <t>6054564, 6054625-6054639, 6054373-6054380</t>
  </si>
  <si>
    <t>Επιχορήγηση Φορέων Κοινωνικής
και Αλληλέγγυας Οικονομίας στην Περιφέρεια Νοτίου Αιγαίου</t>
  </si>
  <si>
    <t>2026ΕΠ06770012</t>
  </si>
  <si>
    <t>Εγκρίθηκαν 24 (17 υφιστάμενες και 7 υπό σύσταση) φορείς ΚΑΛΟ με ημερομηνία έναρξης επιλεξιμότητας 2/2/2026</t>
  </si>
  <si>
    <t>29/4/2026</t>
  </si>
  <si>
    <t>4στ</t>
  </si>
  <si>
    <t>5.4</t>
  </si>
  <si>
    <t>149</t>
  </si>
  <si>
    <t>Πρόγραμμα ανάπτυξης και ενδυνάμωσης διεπιστημονικών συμβουλευτικών και υποστηρικτικών δομών και μαθησιακής υποστήριξης / συνεκπαίδευσης μαθητών / τριών με αναπηρία ή / και ειδικές εκπαιδευτικές ανάγκες για την ισότιμη πρόσβαση και συμπερίληψη στην εκπαίδευση</t>
  </si>
  <si>
    <t xml:space="preserve">Υπουργείο Παιδείας, Θρησκευμάτων και Αθλητισμού
Επιτελική Δομή ΕΣΠΑ  
</t>
  </si>
  <si>
    <t>2023ΕΠ06770039</t>
  </si>
  <si>
    <t>Αφορά τα σχολικά έτη 2023-2026. Στάδιο παροχής υπηρεσιών προσωπικού για το σχολικό έτος 2025-2026.</t>
  </si>
  <si>
    <t>28/7/2023 2/2/2024 15/10/2024 7/10/2025 18/12/2025</t>
  </si>
  <si>
    <t>4θ</t>
  </si>
  <si>
    <t>5.5</t>
  </si>
  <si>
    <t>156</t>
  </si>
  <si>
    <t>Επιχορήγηση ΝΠ Διεθνή Οργανισμού Μετανάστευσης (ΔΟΜ) Αποστολή Ελλάδος για την υλοποίηση του έργου "Helios+ : Ολοκληρωμένες δράσεις ένταξης πολιτών τρίτων χωρών στην αγορά εργασίας στην Περιφέρεια Νοτίου Αιγαίου</t>
  </si>
  <si>
    <t>Διεθνής Οργανισμός Μετανάστευσης (ΔΟΜ) Αποστολή Ελλάδος</t>
  </si>
  <si>
    <t>2025ΕΠ06770015</t>
  </si>
  <si>
    <t>Η πράξη υλοποιείται με εκχώρηση στην Ειδική Υπηρεσία Συντονισμού και Διαχείριση Προγραμμάτων Μετανάστευσης και Εσωτερικών Υποθέσεων (Ε.Υ.ΣΥ.Δ. Μ.Ε.Υ.). Δημοσιεύθηκε 26/5/2025 η πρόσκληση εκδήλωσης ενδιαφέροντος προς τους ωφελούμενους. Παρατάτηθηκε η υλοποίηση του φυσικού αντικειμένου εως 30/4/2027</t>
  </si>
  <si>
    <t>17/1/2025</t>
  </si>
  <si>
    <t>5.7</t>
  </si>
  <si>
    <t>157</t>
  </si>
  <si>
    <t>Παροχή υπηρεσιών διαπολιτισμικής μεσολάβησης σε υπηρεσίες υγείας στην Περιφέρεια Νοτίου Αιγαίου</t>
  </si>
  <si>
    <t>Λέρος Κως Ρόδος Θήρα</t>
  </si>
  <si>
    <t>Μετάδραση - Δράση για τη μετανάστευση και την ανάπτυξη</t>
  </si>
  <si>
    <t>2025ΕΠ06770044</t>
  </si>
  <si>
    <t>Στάδιο υλοποίησης. Συντονιστής και Διαπολιτσμικός Μεσολαβητής έχουν προσληφθεί / εγκατασταθεί στο ΓΝ Λέρου, έχει υλοποιηθεί σεμινάριο επιμόρφωσης ΔΜ, έχει γίνει ανταλλαγή ενημερωτικών εγγράφων με τις δομές υγείας για τις προσφερόμενες υπηρεσίες. Έναρξη παροχής υπηρεσιών Διαπολιτισμικής Μεσολάβησης: 01.02.2026</t>
  </si>
  <si>
    <t>27/10/2025</t>
  </si>
  <si>
    <t>4ια</t>
  </si>
  <si>
    <t>5.10</t>
  </si>
  <si>
    <t>158</t>
  </si>
  <si>
    <t>Κοινωνικό Φαρμακείο Δήμου Νάξου και Μικρών Κυκλάδων</t>
  </si>
  <si>
    <t>2023ΕΠ06770041</t>
  </si>
  <si>
    <t xml:space="preserve">Συνέχιση λειτουργίας δομής από 1/7/2023. </t>
  </si>
  <si>
    <t>9/8/2023 1/12/2025</t>
  </si>
  <si>
    <t>Δομή Συσσιτίου και Κοινωνικό Φαρμακείο Δήμου Ρόδου</t>
  </si>
  <si>
    <t>Δημοτικός Οργανισμός Πρόνοιας Ρόδου</t>
  </si>
  <si>
    <t>2023ΕΠ06770045</t>
  </si>
  <si>
    <t>5/9/2023 26/11/2025</t>
  </si>
  <si>
    <t>Κέντρο Κοινότητας με Παράρτημα Ρομά Δήμου Κω</t>
  </si>
  <si>
    <t>2023ΕΠ06770046</t>
  </si>
  <si>
    <t>11/9/2023 26/11/2025</t>
  </si>
  <si>
    <t>Κέντρο Κοινότητας Δήμου Νάξου και Μικρών Κυκλάδων</t>
  </si>
  <si>
    <t>2023ΕΠ06770047</t>
  </si>
  <si>
    <t>Συνέχιση λειτουργίας δομής από 1/7/2023.</t>
  </si>
  <si>
    <t>Κέντρο Κοινότητας Δήμου Μήλου</t>
  </si>
  <si>
    <t>2023ΕΠ06770050</t>
  </si>
  <si>
    <t>14/9/2023 26/11/2025</t>
  </si>
  <si>
    <t>Κέντρο Κοινότητας Δήμου Λέρου</t>
  </si>
  <si>
    <t>2023ΕΠ06770052</t>
  </si>
  <si>
    <t>19/9/2023 26/11/2025</t>
  </si>
  <si>
    <t>Κέντρο Κοινότητας Δήμου Θήρας</t>
  </si>
  <si>
    <t>2023ΕΠ06770051</t>
  </si>
  <si>
    <t>Κέντρο Κοινότητας με παράρτημα Ρομά Δήμου Ρόδου</t>
  </si>
  <si>
    <t>2023ΕΠ06770054</t>
  </si>
  <si>
    <t>29/9/2023 26/11/2025</t>
  </si>
  <si>
    <t>Κέντρο Κοινότητας Δήμου Τήνου</t>
  </si>
  <si>
    <t>2023ΕΠ06770055</t>
  </si>
  <si>
    <t>3/10/2023 26/11/2025</t>
  </si>
  <si>
    <t>Κέντρο Κοινότητας Δήμου Κέας</t>
  </si>
  <si>
    <t>Δήμος Κέας</t>
  </si>
  <si>
    <t>2023ΕΠ06770056</t>
  </si>
  <si>
    <t>Κέντρο Κοινότητας Δήμου Σύρου - Ερμούπολης</t>
  </si>
  <si>
    <t>2023ΕΠ06770059</t>
  </si>
  <si>
    <t>5/10/2023 26/11/2025</t>
  </si>
  <si>
    <t>Κέντρο Κοινότητας Δήμου Καρπάθου</t>
  </si>
  <si>
    <t>2023ΕΠ06770057</t>
  </si>
  <si>
    <t>5/10/2023 1/12/2025</t>
  </si>
  <si>
    <t>Κέντρο Κοινότητας Δήμου Καλύμνου</t>
  </si>
  <si>
    <t>Δήμος Καλυμνίων</t>
  </si>
  <si>
    <t>2023ΕΠ06770058</t>
  </si>
  <si>
    <t>Κέντρο Κοινότητας Δήμου Άνδρου</t>
  </si>
  <si>
    <t xml:space="preserve">Άνδρος </t>
  </si>
  <si>
    <t>2023ΕΠ06770061</t>
  </si>
  <si>
    <t>25/10/2023 1/12/2025</t>
  </si>
  <si>
    <t>Κέντρο Κοινότητας Δήμου Πάρου</t>
  </si>
  <si>
    <t xml:space="preserve"> 2024ΕΠ06770005</t>
  </si>
  <si>
    <t>22/2/2024 1/12/2025</t>
  </si>
  <si>
    <t>Κέντρο Κοινότητας Δήμου Μυκόνου</t>
  </si>
  <si>
    <t>Δήμος Μυκόνου</t>
  </si>
  <si>
    <t>2024ΕΠ06770044</t>
  </si>
  <si>
    <t>Με τις αποφάσεις 318/14.10.25 &amp; 323/14.10.2025 της Δημοτικής Επιτροπής εγκρίθηκε το πρακτικό δημοπράτησης για μίσθωση κτιρίου και η πρόσληψη προσωπικού. Έχει δημοσιευθεί η ανακοίνωση ΣΟΧ 1/2026 (10.3.2026) για την πρόσληψη προσωπικού και αναμένεται η ψήφιση του π/υ του Δήμου Μυκόνου ώστε να προχωρήσουν οι εργασίες διαμόρφωσης στο χώρο που έχει εξασφαλιστεί. Στάλθηκε 7/8 ΔΠΠΠ με προθεσμία συμμόρφωσης 30/9.</t>
  </si>
  <si>
    <t>22/11/2024</t>
  </si>
  <si>
    <t>5.11</t>
  </si>
  <si>
    <t>159</t>
  </si>
  <si>
    <t>ΚΗΦΗ Δήμου Νάξου και Μικρών Κυκλάδων</t>
  </si>
  <si>
    <t>2023ΕΠ06770043</t>
  </si>
  <si>
    <t>Συνέχιση λειτουργίας δομής από 1/7/2023. Υποβλήθηκε 21/9 ΤΔΠ.</t>
  </si>
  <si>
    <t>21/8/2023 17/6/2024 24/11/2025</t>
  </si>
  <si>
    <t>ΚΗΦΗ Δήμου Ρόδου</t>
  </si>
  <si>
    <t>2023ΕΠ06770044</t>
  </si>
  <si>
    <t>Συνέχιση λειτουργίας δομής από 1/7/2023. Υποβλήθηκε ΤΔΠ 25/9</t>
  </si>
  <si>
    <t>1/9/2023 21/11/2025</t>
  </si>
  <si>
    <t>ΚΗΦΗ Νάουσας Πάρου "Η Αγάπη"</t>
  </si>
  <si>
    <t>2023ΕΠ06770048</t>
  </si>
  <si>
    <t>Συνέχιση λειτουργίας δομής από 1/7/2023. Υποβλήθηκε 12/8 ΤΔΠ.</t>
  </si>
  <si>
    <t>14/9/2023 6/8/2024 18/12/2025 26/6/2026</t>
  </si>
  <si>
    <t>ΚΗΦΗ Αγ. Αποστόλων Ρόδου</t>
  </si>
  <si>
    <t>ΑΜΚΕ Κοινωνικής Φροντίδας και Ανάπτυξης
Δήμου Ροδίων</t>
  </si>
  <si>
    <t>2023ΕΠ06770053</t>
  </si>
  <si>
    <t>29/9/2023 18/12/2025</t>
  </si>
  <si>
    <t>ΚΗΦΗ Δήμου Τήνου</t>
  </si>
  <si>
    <t>2023ΕΠ06770065</t>
  </si>
  <si>
    <t>Συνέχιση λειτουργίας δομής από 1/7/2023. Η κοινωνική φροντίστρια και ο οδηγός προσλήφθηκαν μόνιμα στον Δήμο Τήνου και έχουν ξεκινήσει διαδικασίες αντικατάστασής τους. Υποβλήθηκε 29/9 ΤΔΠ.</t>
  </si>
  <si>
    <t>11/12/2023 2/7/2024 4/12/2025</t>
  </si>
  <si>
    <t>Κέντρο Ημερήσιας Φροντίδας Ηλικιωμένων Δήμου Μήλου</t>
  </si>
  <si>
    <t>2025ΕΠ06770006</t>
  </si>
  <si>
    <t>Εκκρεμεί η διαμόρφωση του κτιρίου, η άδεια λειτουργίας και η πρόσληψη του προσωπικού. Τέθηκε εκ νέου 19/8 σε επιτήρηση με προθεσμία συμμόρφωσης 30/12.</t>
  </si>
  <si>
    <t>14/1/2025</t>
  </si>
  <si>
    <t>Κέντρο Ημερήσιας Φροντίδας Ηλικιωμένων στην Κίμωλο</t>
  </si>
  <si>
    <t>Κίμωλος</t>
  </si>
  <si>
    <t xml:space="preserve">Αφεντάκειο Κληροδότημα Κιμώλου </t>
  </si>
  <si>
    <t>2025ΕΠ06770010</t>
  </si>
  <si>
    <t>Έλαβε άδεια λειτουργίας, το προσωπικό έχει προσληφθεί, άρχισε 3/12/2025 να παρέχει υπηρεσίες. Υποβλήθηκε 3/8 ΤΔΠ, το οποίο επιστράφηκε για διορθώσεις.</t>
  </si>
  <si>
    <t>Κέντρο Ημερήσιας Φροντίδας Ηλικιωμένων Δήμου Λέρου</t>
  </si>
  <si>
    <t>2025ΕΠ06770009</t>
  </si>
  <si>
    <t>Έχει άδεια λειτουργίας, είναι στη διαδικασία πρόσληψης προσωπικού</t>
  </si>
  <si>
    <t>Κέντρο Ημερήσιας Φροντίδας Ηλικιωμένων Δ.Ε Καμείρου Δήμου Ρόδου</t>
  </si>
  <si>
    <t>2025ΕΠ06770007</t>
  </si>
  <si>
    <t>Εκκρεμεί η διαμόρφωση του κτιρίου και η πρόσληψη του προσωπικού. Τέθηκε 20/3 σε επιτήρηση με προθεσμία συμμόρφωσης 31/7. 11/5: έχει ολοκληρωθεί ο φάκελος για την πολεοδομική τακτοποίηση του κτιρίου.Τέθηκε εκ νέου 2/10 σε επιτήρηση με προθεσμία συμμόρφωσης 30/12.</t>
  </si>
  <si>
    <t>Κέντρο Ημερήσιας Φροντίδας Ηλικιωμένων Δ.Ε Νότιας Ρόδου Δήμου Ρόδου</t>
  </si>
  <si>
    <t>2025ΕΠ06770008</t>
  </si>
  <si>
    <t>Εκκρεμεί η διαμόρφωση του κτιρίου και η πρόσληψη του προσωπικού. Τέθηκε 23/3 σε επιτήρηση με προθεσμία συμμόρφωσης 31/7. 11/5: βγήκε η διακήρυξη για την επισκευή του κτιρίου, οι εργασίες αναμένεται να τελειώσουν αρχές Ιουνίου. Τέθηκε εκ νέου 2/10 σε επιτήρηση με προθεσμία συμμόρφωσης 30/12.</t>
  </si>
  <si>
    <t>Λειτουργία Στεγών Υποστηριζόμενης Διαβίωσης (ΣΥΔ) Ατόμων με Αναπηρία στη Ρόδο</t>
  </si>
  <si>
    <t>Σύνδεσμος Προστασίας Παιδιών και ΑμεΑ</t>
  </si>
  <si>
    <t>2020ΕΠ06710009
2024ΕΠ06770004</t>
  </si>
  <si>
    <t>Συνέχιση λειτουργίας δομής από 1/7/2023. Ολοκληρώνεται η συγχρηματοδότηση στο τέλος του 2026.</t>
  </si>
  <si>
    <t>15/2/2024 1/12/2025</t>
  </si>
  <si>
    <t>Στέγη Υποστηριζόμενης Διαβίωσης Ατόμων με Αναπηρία "Φίλιππος Ολυμπίτης" στην Κάλυμνο</t>
  </si>
  <si>
    <t>Σωματείο Γονέων και Κηδεμόνων ΑμεΑ
Επαρχίας Καλύμνου «Άγιος
Παντελεήμων»</t>
  </si>
  <si>
    <t>2024ΕΠ06770049</t>
  </si>
  <si>
    <t>Η λειτουργία της δομής ξεκίνησε 7/2026. Ολοκληρώνεται η συγχρηματοδότηση στο τέλος του 2026.</t>
  </si>
  <si>
    <t>24/12/2024 29/5/2026</t>
  </si>
  <si>
    <t>Κέντρο Διημέρευσης - Ημερήσιας Φροντίδας ΑμεΑ "ΕΛΠΙΔΑ"</t>
  </si>
  <si>
    <t>Δωδεκανησιακός Σύλλογο Γονέων και
Κηδεμόνων Ατόμων με Ειδικές Ανάγκες</t>
  </si>
  <si>
    <t>2023ΕΠ06770064</t>
  </si>
  <si>
    <t>30/11/2023 1/12/2025</t>
  </si>
  <si>
    <t>Λειτουργία Κέντρου Διημέρευσης και Ημερήσιας Φροντίδας ΑμεΑ Ρόδου</t>
  </si>
  <si>
    <t>2025ΕΠ06770016</t>
  </si>
  <si>
    <t>Στάδιο λειτουργίας δομής από 18/3/2025. Ολοκληρώνεται η συγχρηματοδότηση στο τέλος του 2026.</t>
  </si>
  <si>
    <t>5.12</t>
  </si>
  <si>
    <t>Παρατηρητήριο Κοινωνικής Ένταξης Περιφέρειας Νοτίου Αιγαίου</t>
  </si>
  <si>
    <t>2023ΕΠ06770031</t>
  </si>
  <si>
    <t xml:space="preserve">ΥΕ1: Η σύμβαση υπογράφτηκε 26/6/2024. Στάδιο παροχής υπηρεσιών.
Το ΥΕ2 ολοκληρώθηκε. </t>
  </si>
  <si>
    <t>27/6/2023 9/7/2024</t>
  </si>
  <si>
    <t>5.14</t>
  </si>
  <si>
    <t>Λειτουργία κέντρου συμβουλευτικής υποστήριξης γυναικών θυμάτων βίας Ρόδου</t>
  </si>
  <si>
    <t>2023ΕΠ06770063</t>
  </si>
  <si>
    <t>Συνέχιση λειτουργίας δομής από 1/7/2023. Υποβλήθηκε ΤΔΠ 25/9.</t>
  </si>
  <si>
    <t>14/11/2023 25/11/2025</t>
  </si>
  <si>
    <t>Λειτουργία κέντρου συμβουλευτικής υποστήριξης γυναικών θυμάτων βίας Σύρου</t>
  </si>
  <si>
    <t>Κέντρο Ερευνών για Θέματα Ισότητας (ΚΕΘΙ)</t>
  </si>
  <si>
    <t>2016ΕΠ06710003 2023ΕΠ06770062</t>
  </si>
  <si>
    <t>Συνέχιση λειτουργίας δομής από 1/7/2023. Υποβλήθηκε 29/9 ΤΔΠ.</t>
  </si>
  <si>
    <t>14/11/2023 9/12/2025</t>
  </si>
  <si>
    <t xml:space="preserve">Λειτουργία κέντρου συμβουλευτικής υποστήριξης γυναικών θυμάτων βίας Κω </t>
  </si>
  <si>
    <t>2016ΕΠ06710004
2024ΕΠ06770000</t>
  </si>
  <si>
    <t>Συνέχιση λειτουργίας δομής από 1/7/2023. Υποβλήθηκε 11/8 ΤΔΠ.</t>
  </si>
  <si>
    <t>3/1/2024 1/12/2025</t>
  </si>
  <si>
    <t>Λειτουργία Ξενώνα Φιλοξενίας γυναικών θυμάτων βίας Ρόδου</t>
  </si>
  <si>
    <t>2023ΕΠ06770066</t>
  </si>
  <si>
    <t>ΥΕ1: Συνέχιση λειτουργίας δομής από 1/7/2023. 
ΥΕ2: Φύλαξη. Η σύμβαση υπογράφτηκε 13/9/2024. Στάδιο παροχής υπηρεσιών. Προεγκρίθηκε 17/3 παράταση έως 21/3/2026. Προεγκρίθηκε 20/3 παράταση έως 10/5/2026 και αύξηση του ποσού της σύμβασης.
ΥΕ3: Συνέχιση φύλαξης. Η σύμβαση υπογράφτηκε 13/5/2026. Υποβλήθηκε 6/10 ΤΔΠ.</t>
  </si>
  <si>
    <t>20/12/2023 13/12/2024 28/11/2025</t>
  </si>
  <si>
    <t>5.15</t>
  </si>
  <si>
    <t>160</t>
  </si>
  <si>
    <t>Λειτουργία Τοπικής Ομάδας Υγείας (ΤΟΜΥ) 2ης ΥΠΕ στην Κω, Περιφέρεια Νοτίου Αιγαίου</t>
  </si>
  <si>
    <t>Επιτελική Δομή ΕΣΠΑ Υπ. Υγείας</t>
  </si>
  <si>
    <t>2024ΕΠ06770006</t>
  </si>
  <si>
    <t>23/2/2024 20/5/2025</t>
  </si>
  <si>
    <t>30/12/2026</t>
  </si>
  <si>
    <t>Λειτουργία νέων Τοπικών Ομάδων Υγείας 2ης ΥΠΕ στην Περιφέρεια Νοτίου Αιγαίου</t>
  </si>
  <si>
    <t>2025ΕΠ06770030
2020ΕΠ06710001</t>
  </si>
  <si>
    <t>Η ΤΟΜΥ Σύρου λειτουργεί από τον 3/2023. Δεν έχει προχωρήσει η έναρξη λειτουργίας σε κάποιες από τις  6 ΤΟΜΥ (3 στη Ρόδο και από 1 στην Κάλυμνο, Νάξο και Κω) που προβλέπονται στον αρχικό σχεδιασμό</t>
  </si>
  <si>
    <t>5.16</t>
  </si>
  <si>
    <t>Μονάδα Έγκαιρης Παρέμβασης στην Ψύχωση, Ρόδου</t>
  </si>
  <si>
    <t>ΞΕΝΙΟΣ ΖΕΥΣ ΑΜΚΕ</t>
  </si>
  <si>
    <t>2025ΕΠ06770020</t>
  </si>
  <si>
    <t xml:space="preserve">Στάδιο λειτουργίας δομής από 20/5/2025. Η Δομή λειτουργούσε και πριν την ένταξή της και ήταν στελεχωμένη. </t>
  </si>
  <si>
    <t>20/5/2025</t>
  </si>
  <si>
    <t>5.18</t>
  </si>
  <si>
    <t>Πολυδύναμο Κέντρο αντιμετώπισης των εξαρτήσεων ν.Ρόδου</t>
  </si>
  <si>
    <t>Κέντρο Θεραπείας Εξαρτημένων Ατόμων (ΚΕΘΕΑ)</t>
  </si>
  <si>
    <t>2024ΕΠ06770001</t>
  </si>
  <si>
    <t>Συνέχιση λειτουργίας δομής από 1/12/2023. Έληξε η περίοδος συγχηματοδότησης. Ολοκληρώθηκε το φυσικό και οικονομικό αντικείμενο 31/12/2024.</t>
  </si>
  <si>
    <t>30/6/2025</t>
  </si>
  <si>
    <t>Κινητή Μονάδα αντιμετώπισης των εξαρτήσεων ν.  Ρόδου</t>
  </si>
  <si>
    <t xml:space="preserve"> 2018ΕΠ06710049
2024ΕΠ06770003</t>
  </si>
  <si>
    <t>15/2/2024</t>
  </si>
  <si>
    <t>Δομές αντιμετώπισης των εξαρτήσεων στην Περιφέρεια Νοτίου Αιγαίου</t>
  </si>
  <si>
    <t xml:space="preserve">Εθνικός Οργανισμός Πρόληψης και Αντιμετώπισης Εξαρτήσεων </t>
  </si>
  <si>
    <t>2025ΕΠ06770021</t>
  </si>
  <si>
    <t>Πρόκειται για δύο νέες δομές, μια στην Κάλυμνο (Μονάδα Συνδυαστικής Παρέμβασης) και μία στη Σύρο (Πολυδύναμο Κέντρο) που θα λειτουργήσουν από τον ΕΟΠΑΕ. Έχει εκδοθεί ΥΑ για τον καθορισμό των ελάχιστων προδιαγραφών για άδεια λειτουργίας και βρίσκονται σε διαδικασία κατάρτησης φακέλων και έναρξης διαδικασιών πρόσληψης προσωπικού (με διαδικασίες εκτός ΑΣΕΠ). Υπογράφηκε η μίσθωση χώρου στη Σύρο, στην Κάλυμνο υπάρχει πρόβλημα με τον χώρο, καθώς τμήμα του χρησιμοποιείται από το Νοσοκομείο. Το Υποέργο 2 αναμένεται να ξεκινήσει τον Οκτώβριο.</t>
  </si>
  <si>
    <t>20/6/2025</t>
  </si>
  <si>
    <t>Πολυδύναμο Κέντρο για την αντιμετώπιση εξαρτήσεων και υποστήριξη ατόμων με εξαρτήσεις στον Δήμο Καλυμνίων</t>
  </si>
  <si>
    <t>2025ΕΠ06770025</t>
  </si>
  <si>
    <t>Πρόκειται για επαναλειτουργία δομής (Πολυδύναμο Κέντρο) στην Κάλυμνο. Η πράξη συμπεριλαμβάνεται στο ΣΒΑΑ Καλυμνίων. Υπογράφηκε ΥΑ για τον καθορισμό των ελάχιστων προδιαγραφών για άδεια λειτουργίας και είναι σε διαδικασία κατάρτισης φακέλων και έναρξης διαδικασιών πρόσληψης προσωπικού (με διαδικασίες εκτός ΑΣΕΠ). Υπολογίζουν να ξεκινήσει η λειτουργία τον Οκτώβριο.</t>
  </si>
  <si>
    <t>5.21</t>
  </si>
  <si>
    <t>148</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</si>
  <si>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στο Νότιο Αιγαίο, κύκλος 2022-2023</t>
  </si>
  <si>
    <t>ΕΕΤΑΑ αε</t>
  </si>
  <si>
    <t>2023ΕΠ06770007</t>
  </si>
  <si>
    <t>Η πράξη άρχισε 1/9/2022 και ολοκληρώθηκε 31/7/2023. Μέσω του επιλέξιμου π/υ ωφελήθηκαν 1.602 γονείς και 1.985 παιδιά. Υποβλήθηκε 9/2/2026 ΤΔΠ ολοκλήρωσης.</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</si>
  <si>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στο Νότιο Αιγαίο, για το σχολικό έτος 2023-2024</t>
  </si>
  <si>
    <t>2023ΕΠ06770038</t>
  </si>
  <si>
    <t>Η πράξη άρχισε 1/9/2023 και ολοκληρώθηκε 31/7/2024. Μέσω του επιλέξιμου π/υ ωφελήθηκαν 1.430 γονείς και 1.786 παιδιά. Υποβλήθηκε 14/3/2025 ΤΔΠ.</t>
  </si>
  <si>
    <t>7/7/2023 19/1/2024</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</si>
  <si>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στο Νότιο Αιγαίο, κύκλος 2024-2025</t>
  </si>
  <si>
    <t>2024ΕΠ06770031</t>
  </si>
  <si>
    <t xml:space="preserve">Η πράξη άρχισε 1/9/2024 και ολοκληρώθηκε 31/7/2025. Μέσω του επιλέξιμου π/υ ωφελήθηκαν 1.042 γονείς και 1.303 παιδιά. </t>
  </si>
  <si>
    <t>26/7/2024   28/11/2024</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</si>
  <si>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για το σχολικό έτος 2025-2026</t>
  </si>
  <si>
    <t>2025ΕΠ06770031</t>
  </si>
  <si>
    <t>Συνολικά από την πράξη οφελήθηκαν 3.334 γονείς και 3.710 παιδιά. Μέσω του επιλέξιμου π/υ ωφελήθηκαν 665 γονείς και 832 παιδιά. Ολοκληρώθηκε το φυσικό αντικείμενο.</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</si>
  <si>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για το σχολικό έτος 2026-2027</t>
  </si>
  <si>
    <t xml:space="preserve">2026ΕΠ06770020 </t>
  </si>
  <si>
    <t>Στάδιο επιλογής οφελούμενων.</t>
  </si>
  <si>
    <t>5.23</t>
  </si>
  <si>
    <t>150</t>
  </si>
  <si>
    <t>Υποστήριξη παρεμβάσεων ισότιμης πρόσβασης ΑμεΑ και άλλες ειδικές εκπαιδευτικές ανάγκες στο Πανεπιστήμιο Αιγαίου στην Περιφέρεια Νοτίου Αιγαίου</t>
  </si>
  <si>
    <t xml:space="preserve"> 
Ειδικός Λογαριασμός Ερευνών Πανεπιστημίου Αιγαίου</t>
  </si>
  <si>
    <t>2024ΕΠ06770033</t>
  </si>
  <si>
    <t>Υλοποιείται με ίδια μέσα. Έχει γίνει πρόσληψη 3 ατόμων, μέχρι τέλος Μαϊου 2026 αναμένεται η προκήρυξη για την πρόσληψη 4 επιπλέον ατόμων.</t>
  </si>
  <si>
    <t>4ιβ</t>
  </si>
  <si>
    <t>5.26</t>
  </si>
  <si>
    <t>163</t>
  </si>
  <si>
    <t>Ολοκληρωμένο Σχέδιο Δράσης για την αντιμετώπιση της παιδικής φτώχειας στις Νήσους Λέρο και Λειψούς</t>
  </si>
  <si>
    <t>2025ΕΠ06770048</t>
  </si>
  <si>
    <t>Θα υλοποιηθεί με ίδια μέσα. 4/5: αναμένεται η έγκριση του ΔΣ για να ξεκινήσει η διαδικασία των προσλήψεων και ολοκληρώνονται οι εργασίες διαμόρφωσης του χώρου, προκειμένου να κατατεθεί φάκελος αδειοδότησης.</t>
  </si>
  <si>
    <t>Ολοκληρωμένο Σχέδιο Δράσης Δήμου Ρόδου για την αντιμετώπιση της παιδικής φτώχειας «Νοιάζομαι &amp; Προσφέρω στο ΠΑΙΔΙ»</t>
  </si>
  <si>
    <t>2025ΕΠ06770049</t>
  </si>
  <si>
    <t xml:space="preserve">Υπογράφηκε συμφωνητικό συνεργασίας με όλους τους εμπλεκόμενους φορείς. Αναμένεται η έγκριση από τον ΑΣΕΠ για τις προσλήψεις του προσωπικού. Έχει εξασφαλιστεί ο απαιτούμενος χώρος. </t>
  </si>
  <si>
    <t>Δράση Υποστήριξης Παιδιού και Οικογένειας Δήμου Θήρας "Κανένα παιδί πίσω"</t>
  </si>
  <si>
    <t>2025ΕΠ06770050</t>
  </si>
  <si>
    <t>Θα υλοποιηθεί με ίδια μέσα. Υποβλήθηκε δελτίο ωρίμανσης με προβλεπόμενη ημερομηνία έναρξης 1/11/2026</t>
  </si>
  <si>
    <t>Ολοκληρωμένο Τοπικό Σχέδιο Δράσεων για την Αντιμετώπιση της Παιδικής Φτώχειας στο νησί της Σύρου</t>
  </si>
  <si>
    <t>2025ΕΠ06770051</t>
  </si>
  <si>
    <t>Θα υλοποιηθεί με ίδια μέσα. 12/5: το αμέσως επόμενο διάστημα θα καταθέσουν αναμόρφωση π/υ και θα ξεκινήσουν τη διαδικασία πρόσληψης του απαιτούμενου προσωπικού</t>
  </si>
  <si>
    <t>Ολοκληρωμένο Σχέδιο Τοπικών Δράσεων για την Αντιμετώπισης της Παιδικής Φτώχειας sτους δήμους Νάξου και Κέας</t>
  </si>
  <si>
    <t>2025ΕΠ06770052</t>
  </si>
  <si>
    <t>ΥΕ1: Εκκρεμεί επικαιροποίηση συμφωνητικού και σχεδίου δράσης και η πρόσληψη του απαιτούμενου προσωπικού. ΥΕ2:….. 
ΥΕ3:…..</t>
  </si>
  <si>
    <t>Ολιστικό Σχέδιο Παρέμβασης για την  Αντιμετώπιση της Παιδικής Φτώχειας στο νησί της Πάρου</t>
  </si>
  <si>
    <t>2025ΕΠ06770053</t>
  </si>
  <si>
    <t>ΥΕ1: Υλοποιείται με ίδια μέσα. Εκρεμμεί επικαιροποίηση συμφωνητικού και σχεδίου δράσης, καθώς και οι προσλήψεις του προσωπικού. ΥΕ2: Υποβλήθηκε 23/9 ΤΔΥ.</t>
  </si>
  <si>
    <t>5.28</t>
  </si>
  <si>
    <t>Δομές Αστέγων Δήμου Ρόδου</t>
  </si>
  <si>
    <t>2023ΕΠ06770060  2021ΕΠ06710009</t>
  </si>
  <si>
    <t>Οι ΑΥΙΜ για το 1ο και 2ο υποέργο υπογράφηκαν 22/11/2021. Έναρξη λειτουργίας 20/10/2022. Στάδιο ανάθεσης υπηρεσίας φύλαξης του Υπνωτηρίου.</t>
  </si>
  <si>
    <t>9/10/2023 4/8/2026</t>
  </si>
  <si>
    <t>5i</t>
  </si>
  <si>
    <t>6.1</t>
  </si>
  <si>
    <t>082</t>
  </si>
  <si>
    <t>Προμήθεια δύο ηλεκτροκίνητων λεωφορείων Δήμου Καλύμνου</t>
  </si>
  <si>
    <t>2026ΕΠ06770004</t>
  </si>
  <si>
    <t>Στάδιο λήψης Αποφάσεων για σύναψη σύμβασης συνεργασίας με "Κάλυμνος Πολυδραστική Α.Ε. ΟΤΑ" &amp; υπογραφή αυτής και συνταξης επικαιροποιημένης μελέτης προμήθειας και ΤΔ μετά από δημόσια διαβούλευση.</t>
  </si>
  <si>
    <t>Ανάπλαση-ανάδειξη περιοχών στον παραδοσιακό οικισμό Πόθια - Χώρα Καλύμνου</t>
  </si>
  <si>
    <t>2026ΕΠ06770016</t>
  </si>
  <si>
    <t>Η μελέτη και τα τεύχη δημοπράτησης συμπληρώθηκαν. Αναμένεται αίτημα δημοπράτησης για προέγκριση.</t>
  </si>
  <si>
    <t>17/6/2026</t>
  </si>
  <si>
    <t>083,
168</t>
  </si>
  <si>
    <t>Ανάπλαση παράκτιου μετώπου Πόθιας Καλύμνου</t>
  </si>
  <si>
    <t>2026ΕΠ06770022</t>
  </si>
  <si>
    <t>Στάδιο επικαιροποίησης και υπογραφής Προγραμματικής Σύμβασης. Αναμένεται έκδοση γνώμης ΕΦΑ Δωδ. επί προμελέτης. Θα ζητηθεί επικαιροποίηση του ΦΔΣ.</t>
  </si>
  <si>
    <t>Ενεργειακή Αναβάθμιση Φωτισμού Παραλιακού Μετώπου Πόλης Κω</t>
  </si>
  <si>
    <t>2026ΕΠ06770015</t>
  </si>
  <si>
    <t>Στάδιο δημοπράτησης.</t>
  </si>
  <si>
    <t>Διαμόρφωση πρώην εργοστασίου Λαδόπουλου σε χώρο πολιτισμού Δ. Σύρου - Ερμούπολης</t>
  </si>
  <si>
    <t>2026ΕΠ06770018</t>
  </si>
  <si>
    <t xml:space="preserve">Στάδιο επικαιροποίησης όρων χρησιδανείου. Προεγκρίθηκε 30/9 η δημοπράτηση της μελέτης. </t>
  </si>
  <si>
    <t>13/7/2026</t>
  </si>
  <si>
    <t>30/6/2030</t>
  </si>
  <si>
    <t>168</t>
  </si>
  <si>
    <t>Κατασκευή ξυλοπεζόδρομου στην παραλία Αγίου Γεωργίου Νάξου</t>
  </si>
  <si>
    <t>2026ΕΠ06770019</t>
  </si>
  <si>
    <t>Επιστράφηκε 27/8 το αίτημα δημοπράτησης, καθώς δεν απαιτείται προέγκριση λόγω Π/Υ έως 500 χιλ. €.
Αναμένεται η δημοπράτηση του έργου έως τέλη Οκτωβρίου 2026.</t>
  </si>
  <si>
    <t>17/7/2026</t>
  </si>
  <si>
    <t>5ii</t>
  </si>
  <si>
    <t>6.2</t>
  </si>
  <si>
    <t>Αποκατάσταση κτιρίου στην Αιγιάλη ν. Αμοργού για φιλοξενία Λαογραφικής Συλλογής</t>
  </si>
  <si>
    <t>2026ΕΠ06770000</t>
  </si>
  <si>
    <t>Στάδιο επικαιροποίησης μελέτης και τευχών δημοπράτησης σύμφωνα και με τις παρατηρήσεις του ΦΑΠ.</t>
  </si>
  <si>
    <t>20/1/2026</t>
  </si>
  <si>
    <t>Κατασκευή νέου βρεφονηπιακού σταθμού ν. Ίου</t>
  </si>
  <si>
    <t>Ίος</t>
  </si>
  <si>
    <t>Δήμος Ιητών</t>
  </si>
  <si>
    <t>2026ΕΠ06770001</t>
  </si>
  <si>
    <t>Στάδιο αναπροσαρμογής τεύχους προεκτίμησης αμοιβής για την δημοπράτηση της μελέτης του έργου σύμφωνα και με τις παρατηρήσεις του ΦΑΠ.</t>
  </si>
  <si>
    <t>Σύστημα Διαχείρισης Αστικών Λυμάτων Δήμου Ανάφης</t>
  </si>
  <si>
    <t>Ανάφη</t>
  </si>
  <si>
    <t>Δήμος Ανάφης / ΣΑΦΙ ΑΟΤΑ</t>
  </si>
  <si>
    <t>2026ΕΠ06770002</t>
  </si>
  <si>
    <t>Στάδιο υπογραφής σύμβασης συνεργασίας με Α.Ο. Θήρα-ΣΑΦΙ ΑΕ ΟΤΑ και συμπλήρωσης / επικαιροποίησης προμελέτης και σύνταξη φακέλου δημόσιας σύμβασης για δημοπράτηση με το άρθρο 50.1 του ν. 4412/2016.</t>
  </si>
  <si>
    <t>Αντικατάσταση δικτύων ύδρευσης Ανάφης</t>
  </si>
  <si>
    <t>2026ΕΠ06770003</t>
  </si>
  <si>
    <t>Στάδιο υπογραφής σύμβασης συνεργασίας με Α.Ο. Θήρα-ΣΑΦΙ ΑΕ ΟΤΑ και συμπλήρωσης / επικαιροποίησης  μελέτης και ΤΔ έργου.</t>
  </si>
  <si>
    <t>Αντικατάσταση δικτύων ύδρευσης στους οικισμούς Μέγα Λιβάδι, Καλλίτσος (Κένταρχος) και Συκαμιά του Δήμου Σερίφου</t>
  </si>
  <si>
    <t>Σέριφος</t>
  </si>
  <si>
    <t>Δήμος Σερίφου / ΜΟΔ ΑΕ</t>
  </si>
  <si>
    <t>2026ΕΠ06770005</t>
  </si>
  <si>
    <t>Στάδιο υπογραφής σύμβασης συνεργασίας με ΜΟΔ Α.Ε. Στάδιο επικαιροποίησης ΤΔ και υποβολή αιτήματος για προέγκριση δημοπράτησης</t>
  </si>
  <si>
    <t>23/3/2026</t>
  </si>
  <si>
    <t>Αποκατάσταση και ανάδειξη ιερού ναού Γενέσιου της Θεοτόκου (Αγία Θεοδότη) στην Ίο</t>
  </si>
  <si>
    <t>2026ΕΠ06770013</t>
  </si>
  <si>
    <t>Η ΑΥΙΜ για το κυρίως ΥΕ1 εγκρίθηκε 4/10/2026 με π/υ 526.750€. Στάδιο πρόσληψης προσωπικού.</t>
  </si>
  <si>
    <t>Προμήθεια και εγκατάσταση δεξαμενών ύδρευσης Θηρασιάς</t>
  </si>
  <si>
    <t>Θηρασιά</t>
  </si>
  <si>
    <t>ΔΕΥΑ Θήρας</t>
  </si>
  <si>
    <t>2026ΕΠ06770014</t>
  </si>
  <si>
    <t>ΥΕ1 (Δεξαμενές): Η σύμβαση υπογράφτηκε 17/7/2026. Ανάδοχος: AQUASTAR ΑΒΕΕ. Στάδιο παράδοσης και εγκατάστασης προμήθειας. 
ΥΕ2: Επιστράφηκε 29/6 το αίτημα δημοπράτησης γιατί λόγω π/υ δεν απαιτείται προέγκριση. Δημοπρατήθηκε στις 28/8. Στάδιο σύνταξης 1ου Πρακτικού.</t>
  </si>
  <si>
    <t>Επέκταση εγκαταστάσεων αφαλάτωσης Πλατύ Γιαλού Σίφνου</t>
  </si>
  <si>
    <t>Σίφνος</t>
  </si>
  <si>
    <t>Δήμος Σίφνου</t>
  </si>
  <si>
    <t>2026ΕΠ06770017</t>
  </si>
  <si>
    <t>Εκκρεμούν κάποιες εγκρίσεις - αδειοδοτήσεις. Προεγκρίθηκε 11/9 η δημοπράτηση.</t>
  </si>
  <si>
    <t>26/6/2026</t>
  </si>
  <si>
    <t>Υπογειοποίηση δικτύου διανομής ηλεκτρικής ενέργειας και αναβάθμιση δημοτικού φωτισμού στους Λειψούς</t>
  </si>
  <si>
    <t>Λειψοί</t>
  </si>
  <si>
    <t>Δήμος Λειψών</t>
  </si>
  <si>
    <t>2026ΕΠ06770021</t>
  </si>
  <si>
    <t>ΥΕ1: Στάδιο πληρωμής του 8% προκειμένου ο ΔΕΔΔΗΕ να εκπονήσει την οριστική μελέτη. Αναμένεται ΤΔΥ.
ΥΕ2: Στάδιο δημοπράτησης προμήθειας.
Σε εκκρεμότητα γνωμοδότησης ΕΦΑ Δωδ. για το έργο.</t>
  </si>
  <si>
    <t>29/7/2026</t>
  </si>
  <si>
    <t>169</t>
  </si>
  <si>
    <t>Τεχνική υποστήριξη Χωρικής Αρχής ΟΧΕ μικρών νησιών Δωδεκανήσου</t>
  </si>
  <si>
    <t>Αναπτυξιακή Δωδεκανήσου ΑΕ</t>
  </si>
  <si>
    <t>2025ΕΠ06770023</t>
  </si>
  <si>
    <t>Υλοποιείται με ίδια μέσα. Έγινε πρόσληψη ενός στελέχους.</t>
  </si>
  <si>
    <t>27/6/2025 5/3/2026</t>
  </si>
  <si>
    <t>Τεχνική υποστήριξη Χωρικής Αρχής ΟΧΕ μικρών νησιών Κυκλάδων</t>
  </si>
  <si>
    <t>Αναπτυξιακή Εταιρεία Κυκλάδων ΑΕ</t>
  </si>
  <si>
    <t>2025ΕΠ06770024</t>
  </si>
  <si>
    <t>27/6/2025
5/3/2026</t>
  </si>
  <si>
    <t>7.1</t>
  </si>
  <si>
    <t>180</t>
  </si>
  <si>
    <t>Παροχή υπηρεσιών τεχνικής υποστήριξης (Δ.7.1)</t>
  </si>
  <si>
    <t>ΕΥΔ Προγράμματος "Νότιο Αιγαίο"</t>
  </si>
  <si>
    <t xml:space="preserve">2023ΕΠ06770008  </t>
  </si>
  <si>
    <t xml:space="preserve">Στάδιο υλοποίησης. </t>
  </si>
  <si>
    <t>21/3/2023 28/7/2025 23/12/2025 7/4/2026</t>
  </si>
  <si>
    <t>7.2</t>
  </si>
  <si>
    <t>179</t>
  </si>
  <si>
    <t>Δράσεις πληροφόρησης και επικοινωνίας (Δ.7.2)</t>
  </si>
  <si>
    <t xml:space="preserve">2023ΕΠ06770009  </t>
  </si>
  <si>
    <t>Στάδιο υλοποίησης.</t>
  </si>
  <si>
    <t>21/3/2023</t>
  </si>
  <si>
    <t>7.3</t>
  </si>
  <si>
    <t>181</t>
  </si>
  <si>
    <t>Αξιολόγηση και μελέτες, συλλογή δεδομένων (Δ.7.3)</t>
  </si>
  <si>
    <t>2023ΕΠ06770006</t>
  </si>
  <si>
    <t xml:space="preserve">Έχει ανατεθεί η εκπόνηση των ΟΧΕ Μικρών Νησιών και η αξιολόγηση επιπτώσεων ΕΠ ΝΑ 2014-2020. </t>
  </si>
  <si>
    <t>14/3/2023 24/7/2025 18/12/2025 12/5/2026</t>
  </si>
  <si>
    <t>Προμήθειες και υπηρεσίες λειτουργικής υποστήριξης (Δ.7.1)</t>
  </si>
  <si>
    <t>2015ΕΠ06710005 2023ΕΠ06770010</t>
  </si>
  <si>
    <t>27/3/2023 4/5/2026</t>
  </si>
  <si>
    <t>7.4</t>
  </si>
  <si>
    <t>182</t>
  </si>
  <si>
    <t>Τεχνική υποστήριξη Χωρικών Αρχών Στρατηγικών Βιώσιμης Αστικής Ανάπτυξης (ΣΒΑΑ)</t>
  </si>
  <si>
    <t>2023ΕΠ06770017</t>
  </si>
  <si>
    <t>Η σύμβαση για την εκπόνηση του ΣΒΑΑ Ερμούπολης υπογράφτηκε 20/7/2023, της Νάξου 26/5/2023, της Καλύμνου 28/4/2023, της Κω 13/7/2023 και της Ρόδου 31/3/2025. 
Ο Δ. Καλύμνου υπέγραψε σύμβαση 15/12/2025. Ο Δ. Κω υπέγραψε σύμβαση 22/6/2026. Ο Δ. Σύρου υπέγραψε σύμβαση 18/8/2026. Ο Δήμος Νάξου υπέγραψε σύμβαση 9/10/2026. Στάδιο ανάθεσης από το Δ. Καλύμνου.</t>
  </si>
  <si>
    <t>10/5/2023 13/12/2024 31/7/2025 28/9/2026</t>
  </si>
  <si>
    <t>Τεχνική Υποστήριξη της Γενικής Διεύθυνσης Υποδομών (ΠΕ Δωδεκανήσου)</t>
  </si>
  <si>
    <t>2023ΕΠ06770034</t>
  </si>
  <si>
    <t>Οι συμβάσεις με τους 4 συμβούλους υπογράφτηκαν 2/10/2023. Στάδιο παραχής υπηρεσιών. Αποχώρησε 1 σύμβουλος. Προσλήφθηκε νέος από 7/4/2025.</t>
  </si>
  <si>
    <t>6/7/2023 23/10/2023 12/9/2024 28/9/2026</t>
  </si>
  <si>
    <t>Τεχνική Υποστήριξη της Διεύθυνσης Τεχνικών Έργων Κυκλάδων</t>
  </si>
  <si>
    <t>2023ΕΠ06770035</t>
  </si>
  <si>
    <t>Υπογράφτηκαν συμβάσεις με 2 συμβούλους στις 21/1/2024 και με τον 3ο 31/10/2025.</t>
  </si>
  <si>
    <t>8.3</t>
  </si>
  <si>
    <t>Αξιολόγηση και μελέτες, συλλογή δεδομένων (Δ.8.3)</t>
  </si>
  <si>
    <t xml:space="preserve">2023ΕΠ06770026 </t>
  </si>
  <si>
    <t>Στάδιο ανάθεσης.</t>
  </si>
  <si>
    <t>16/6/2023 18/12/2025 27/4/2026</t>
  </si>
  <si>
    <t>8.1</t>
  </si>
  <si>
    <t>Δράσεις προετοιμασίας, εφαρμογής, παρακολούθησης και ελέγχου (Δ.8.1)</t>
  </si>
  <si>
    <t>2023ΕΠ06770025</t>
  </si>
  <si>
    <t>16/6/2023 23/12/2025 7/4/2026</t>
  </si>
  <si>
    <t>8.2</t>
  </si>
  <si>
    <t>Δράσεις πληροφόρησης και επικοινωνίας (Δ.8.2)</t>
  </si>
  <si>
    <t>2023ΕΠ06770027</t>
  </si>
  <si>
    <t xml:space="preserve">Στάδιο υλοποίησης </t>
  </si>
  <si>
    <t>20/6/2023</t>
  </si>
  <si>
    <t>ΣΥΝΟΛΟ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</si>
</sst>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0.00\ &quot;€&quot;_-;\-* #,##0.00\ &quot;€&quot;_-;_-* &quot;-&quot;??\ &quot;€&quot;_-;_-@_-"/>
    <numFmt numFmtId="164" formatCode="_(* #,##0.00_);_(* \(#,##0.00\);_(* &quot;-&quot;??_);_(@_)"/>
    <numFmt numFmtId="165" formatCode="_-* #,##0.00\ _€_-;\-* #,##0.00\ _€_-;_-* &quot;-&quot;??\ _€_-;_-@_-"/>
    <numFmt numFmtId="166" formatCode="d/m/yyyy;@"/>
    <numFmt numFmtId="167" formatCode="_-* #,##0.00\ _Δ_ρ_χ_-;\-* #,##0.00\ _Δ_ρ_χ_-;_-* &quot;-&quot;??\ _Δ_ρ_χ_-;_-@_-"/>
    <numFmt numFmtId="169" formatCode="#,##0.00;[Red]#,##0.00"/>
  </numFmts>
  <fonts count="39" x14ac:knownFonts="1">
    <font>
      <sz val="10"/>
      <name val="Arial"/>
      <family val="2"/>
      <charset val="161"/>
    </font>
    <font>
      <sz val="11"/>
      <color theme="1"/>
      <name val="Calibri"/>
      <family val="2"/>
      <charset val="161"/>
      <scheme val="minor"/>
    </font>
    <font>
      <sz val="11"/>
      <color theme="1"/>
      <name val="Calibri"/>
      <family val="2"/>
      <charset val="161"/>
      <scheme val="minor"/>
    </font>
    <font>
      <sz val="10"/>
      <name val="Arial"/>
      <family val="2"/>
      <charset val="161"/>
    </font>
    <font>
      <sz val="10"/>
      <name val="Arial Narrow"/>
      <family val="2"/>
      <charset val="161"/>
    </font>
    <font>
      <sz val="12"/>
      <name val="Arial Narrow"/>
      <family val="2"/>
      <charset val="161"/>
    </font>
    <font>
      <sz val="11"/>
      <color indexed="8"/>
      <name val="Calibri"/>
      <family val="2"/>
      <charset val="161"/>
    </font>
    <font>
      <sz val="11"/>
      <color indexed="8"/>
      <name val="Calibri"/>
      <family val="2"/>
      <charset val="1"/>
    </font>
    <font>
      <u/>
      <sz val="11"/>
      <color indexed="30"/>
      <name val="Calibri"/>
      <family val="2"/>
      <charset val="161"/>
    </font>
    <font>
      <u/>
      <sz val="11"/>
      <color theme="10"/>
      <name val="Calibri"/>
      <family val="2"/>
      <charset val="161"/>
      <scheme val="minor"/>
    </font>
    <font>
      <u/>
      <sz val="9.9"/>
      <color indexed="12"/>
      <name val="Calibri"/>
      <family val="2"/>
      <charset val="161"/>
    </font>
    <font>
      <u/>
      <sz val="11"/>
      <color indexed="12"/>
      <name val="Calibri"/>
      <family val="2"/>
      <charset val="161"/>
    </font>
    <font>
      <sz val="10"/>
      <color indexed="8"/>
      <name val="Arial"/>
      <family val="2"/>
    </font>
    <font>
      <sz val="10"/>
      <name val="MS Sans Serif"/>
      <family val="2"/>
      <charset val="161"/>
    </font>
    <font>
      <sz val="10"/>
      <name val="Arial"/>
      <family val="2"/>
    </font>
    <font>
      <sz val="10"/>
      <name val="Arial Greek"/>
      <charset val="161"/>
    </font>
    <font>
      <u/>
      <sz val="11"/>
      <color theme="10"/>
      <name val="Calibri"/>
      <family val="2"/>
      <charset val="161"/>
    </font>
    <font>
      <sz val="10"/>
      <color rgb="FF000000"/>
      <name val="Arial Narrow"/>
      <family val="2"/>
      <charset val="161"/>
    </font>
    <font>
      <b/>
      <sz val="12"/>
      <name val="Arial Narrow"/>
      <family val="2"/>
      <charset val="161"/>
    </font>
    <font>
      <sz val="9"/>
      <name val="Arial Narrow"/>
      <family val="2"/>
      <charset val="161"/>
    </font>
    <font>
      <sz val="12"/>
      <color indexed="18"/>
      <name val="Arial Narrow"/>
      <family val="2"/>
      <charset val="161"/>
    </font>
    <font>
      <sz val="8"/>
      <name val="Arial Narrow"/>
      <family val="2"/>
      <charset val="161"/>
    </font>
    <font>
      <b/>
      <sz val="12"/>
      <color indexed="18"/>
      <name val="Arial Narrow"/>
      <family val="2"/>
      <charset val="161"/>
    </font>
    <font>
      <sz val="6"/>
      <name val="Arial Narrow"/>
      <family val="2"/>
      <charset val="161"/>
    </font>
    <font>
      <b/>
      <sz val="14"/>
      <name val="Arial Narrow"/>
      <family val="2"/>
      <charset val="161"/>
    </font>
    <font>
      <sz val="12"/>
      <color rgb="FF000000"/>
      <name val="Arial Narrow"/>
      <family val="2"/>
      <charset val="161"/>
    </font>
    <font>
      <sz val="10"/>
      <color theme="1"/>
      <name val="Arial Narrow"/>
      <family val="2"/>
      <charset val="161"/>
    </font>
    <font>
      <sz val="12"/>
      <color theme="1"/>
      <name val="Arial Narrow"/>
      <family val="2"/>
      <charset val="161"/>
    </font>
    <font>
      <b/>
      <sz val="12"/>
      <color theme="1"/>
      <name val="Arial Narrow"/>
      <family val="2"/>
      <charset val="161"/>
    </font>
    <font>
      <sz val="10"/>
      <color theme="1"/>
      <name val="Arial"/>
      <family val="2"/>
      <charset val="161"/>
    </font>
    <font>
      <sz val="12"/>
      <color theme="3"/>
      <name val="Arial Narrow"/>
      <family val="2"/>
      <charset val="161"/>
    </font>
    <font>
      <b/>
      <sz val="10"/>
      <color rgb="FF000000"/>
      <name val="Arial Narrow"/>
    </font>
    <font>
      <sz val="10"/>
      <color rgb="FF000000"/>
      <name val="Arial Narrow"/>
    </font>
    <font>
      <sz val="12"/>
      <name val="Arial Narrow"/>
    </font>
    <font>
      <sz val="12"/>
      <color theme="1"/>
      <name val="Arial Narrow"/>
    </font>
    <font>
      <sz val="10"/>
      <name val="Arial Narrow"/>
    </font>
    <font>
      <i/>
      <sz val="10"/>
      <color rgb="FF000000"/>
      <name val="Arial Narrow"/>
    </font>
    <font>
      <sz val="12"/>
      <color indexed="18"/>
      <name val="Arial Narrow"/>
    </font>
    <font>
      <sz val="12"/>
      <color rgb="FF000000"/>
      <name val="Arial Narrow"/>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377">
    <xf numFmtId="0" fontId="0" fillId="0" borderId="0"/>
    <xf numFmtId="9" fontId="3" fillId="0" borderId="0" applyFont="0" applyFill="0" applyBorder="0" applyAlignment="0" applyProtection="0"/>
    <xf numFmtId="0" fontId="3" fillId="0" borderId="0"/>
    <xf numFmtId="0" fontId="2" fillId="0" borderId="0"/>
    <xf numFmtId="165" fontId="6" fillId="0" borderId="0" applyFont="0" applyFill="0" applyBorder="0" applyAlignment="0" applyProtection="0"/>
    <xf numFmtId="0" fontId="6" fillId="0" borderId="0"/>
    <xf numFmtId="0" fontId="7" fillId="0" borderId="0"/>
    <xf numFmtId="0" fontId="6" fillId="0" borderId="0"/>
    <xf numFmtId="0" fontId="6"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2" fillId="0" borderId="0"/>
    <xf numFmtId="0" fontId="6" fillId="0" borderId="0"/>
    <xf numFmtId="0" fontId="13" fillId="0" borderId="0"/>
    <xf numFmtId="0" fontId="6" fillId="0" borderId="0"/>
    <xf numFmtId="0" fontId="14" fillId="0" borderId="0"/>
    <xf numFmtId="9" fontId="6" fillId="0" borderId="0" applyFont="0" applyFill="0" applyBorder="0" applyAlignment="0" applyProtection="0"/>
    <xf numFmtId="0" fontId="3" fillId="0" borderId="0"/>
    <xf numFmtId="0" fontId="3" fillId="0" borderId="0"/>
    <xf numFmtId="0" fontId="2" fillId="0" borderId="0"/>
    <xf numFmtId="0" fontId="2" fillId="0" borderId="0"/>
    <xf numFmtId="0" fontId="2" fillId="0" borderId="0"/>
    <xf numFmtId="0" fontId="2" fillId="0" borderId="0"/>
    <xf numFmtId="0" fontId="15" fillId="0" borderId="0"/>
    <xf numFmtId="0" fontId="15"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3" fillId="0" borderId="0" applyFont="0" applyFill="0" applyBorder="0" applyAlignment="0" applyProtection="0"/>
    <xf numFmtId="0" fontId="16"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cellStyleXfs>
  <cellXfs count="103">
    <xf numFmtId="0" fontId="0" fillId="0" borderId="0" xfId="0"/>
    <xf numFmtId="0" fontId="24" fillId="0" borderId="0" xfId="0" applyFont="1" applyFill="1" applyAlignment="1">
      <alignment horizontal="left" vertical="center"/>
    </xf>
    <xf numFmtId="0" fontId="4" fillId="0" borderId="0" xfId="0" applyFont="1" applyFill="1" applyAlignment="1">
      <alignment horizontal="left" vertical="center"/>
    </xf>
    <xf numFmtId="1" fontId="4" fillId="0" borderId="0" xfId="0" applyNumberFormat="1" applyFont="1" applyFill="1" applyAlignment="1">
      <alignment horizontal="left" vertical="center"/>
    </xf>
    <xf numFmtId="4" fontId="4" fillId="0" borderId="0" xfId="0" applyNumberFormat="1" applyFont="1" applyFill="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alignment vertical="center"/>
    </xf>
    <xf numFmtId="0" fontId="4" fillId="0" borderId="0" xfId="0" applyFont="1" applyFill="1" applyAlignment="1">
      <alignment horizontal="center" vertical="center"/>
    </xf>
    <xf numFmtId="4" fontId="4" fillId="0" borderId="0" xfId="0" applyNumberFormat="1" applyFont="1" applyFill="1" applyAlignment="1">
      <alignment horizontal="center" vertical="center"/>
    </xf>
    <xf numFmtId="0" fontId="0" fillId="0" borderId="0" xfId="0" applyFill="1" applyAlignment="1">
      <alignment vertical="center"/>
    </xf>
    <xf numFmtId="4" fontId="26" fillId="0" borderId="0" xfId="0" applyNumberFormat="1" applyFont="1" applyFill="1" applyAlignment="1">
      <alignment horizontal="left" vertical="center"/>
    </xf>
    <xf numFmtId="14" fontId="19" fillId="0" borderId="0" xfId="0" applyNumberFormat="1" applyFont="1" applyFill="1" applyAlignment="1">
      <alignment horizontal="right" vertical="center" wrapText="1"/>
    </xf>
    <xf numFmtId="14" fontId="19" fillId="0" borderId="0" xfId="0" applyNumberFormat="1" applyFont="1" applyFill="1" applyAlignment="1">
      <alignment horizontal="right" vertical="center"/>
    </xf>
    <xf numFmtId="9" fontId="24" fillId="0" borderId="0" xfId="1" applyFont="1" applyFill="1" applyAlignment="1">
      <alignment horizontal="left" vertical="center"/>
    </xf>
    <xf numFmtId="4" fontId="0" fillId="0" borderId="0" xfId="0" applyNumberFormat="1" applyFill="1" applyAlignment="1">
      <alignment vertical="center"/>
    </xf>
    <xf numFmtId="4" fontId="27" fillId="0" borderId="0" xfId="0" applyNumberFormat="1" applyFont="1" applyFill="1" applyAlignment="1">
      <alignment horizontal="right" vertical="center" wrapText="1"/>
    </xf>
    <xf numFmtId="2" fontId="4" fillId="0" borderId="0" xfId="0" applyNumberFormat="1" applyFont="1" applyFill="1" applyAlignment="1">
      <alignment horizontal="left" vertical="center"/>
    </xf>
    <xf numFmtId="2" fontId="26" fillId="0" borderId="0" xfId="0" applyNumberFormat="1" applyFont="1" applyFill="1" applyAlignment="1">
      <alignment horizontal="left" vertical="center"/>
    </xf>
    <xf numFmtId="14" fontId="5" fillId="0" borderId="0" xfId="0" applyNumberFormat="1" applyFont="1" applyFill="1" applyAlignment="1">
      <alignment horizontal="left" vertical="center" wrapText="1"/>
    </xf>
    <xf numFmtId="14" fontId="0" fillId="0" borderId="0" xfId="0" applyNumberFormat="1" applyFill="1" applyAlignment="1">
      <alignment horizontal="center" vertical="center"/>
    </xf>
    <xf numFmtId="0" fontId="18" fillId="0" borderId="0" xfId="0" applyFont="1" applyFill="1" applyAlignment="1">
      <alignment horizontal="left" vertical="center"/>
    </xf>
    <xf numFmtId="0" fontId="23" fillId="0" borderId="0" xfId="0" applyFont="1" applyFill="1" applyAlignment="1">
      <alignment horizontal="left" vertical="center" wrapText="1"/>
    </xf>
    <xf numFmtId="3" fontId="22" fillId="0" borderId="0" xfId="0" applyNumberFormat="1" applyFont="1" applyFill="1" applyAlignment="1">
      <alignment vertical="center"/>
    </xf>
    <xf numFmtId="4" fontId="22" fillId="0" borderId="0" xfId="0" applyNumberFormat="1" applyFont="1" applyFill="1" applyAlignment="1">
      <alignment vertical="center"/>
    </xf>
    <xf numFmtId="4" fontId="28" fillId="0" borderId="0" xfId="0" applyNumberFormat="1" applyFont="1" applyFill="1" applyAlignment="1">
      <alignment vertical="center"/>
    </xf>
    <xf numFmtId="3" fontId="22" fillId="0" borderId="0" xfId="0" applyNumberFormat="1" applyFont="1" applyFill="1" applyAlignment="1">
      <alignment vertical="center" wrapText="1"/>
    </xf>
    <xf numFmtId="0" fontId="0" fillId="0" borderId="0" xfId="0" applyFill="1" applyAlignment="1">
      <alignment horizontal="center" vertical="center"/>
    </xf>
    <xf numFmtId="1" fontId="0" fillId="0" borderId="0" xfId="0" applyNumberFormat="1" applyFill="1" applyAlignment="1">
      <alignment horizontal="center" vertical="center"/>
    </xf>
    <xf numFmtId="0" fontId="0" fillId="0" borderId="0" xfId="0" applyFill="1" applyAlignment="1">
      <alignment horizontal="left" vertical="center"/>
    </xf>
    <xf numFmtId="0" fontId="0" fillId="0" borderId="0" xfId="0" applyFill="1" applyAlignment="1">
      <alignment horizontal="center" vertical="center" wrapText="1"/>
    </xf>
    <xf numFmtId="4" fontId="0" fillId="0" borderId="0" xfId="0" applyNumberFormat="1" applyFill="1" applyAlignment="1">
      <alignment horizontal="center" vertical="center"/>
    </xf>
    <xf numFmtId="4" fontId="29" fillId="0" borderId="0" xfId="0" applyNumberFormat="1" applyFont="1" applyFill="1" applyAlignment="1">
      <alignment horizontal="right" vertical="center"/>
    </xf>
    <xf numFmtId="4" fontId="0" fillId="0" borderId="0" xfId="0" applyNumberFormat="1" applyFill="1" applyAlignment="1">
      <alignment horizontal="right" vertical="center"/>
    </xf>
    <xf numFmtId="4" fontId="0" fillId="0" borderId="0" xfId="0" applyNumberFormat="1" applyFill="1" applyAlignment="1">
      <alignment vertical="center" wrapText="1"/>
    </xf>
    <xf numFmtId="0" fontId="21" fillId="0" borderId="0" xfId="0" applyFont="1" applyFill="1" applyAlignment="1">
      <alignment horizontal="right"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1" fontId="20" fillId="0" borderId="3" xfId="0" applyNumberFormat="1" applyFont="1" applyFill="1" applyBorder="1" applyAlignment="1">
      <alignment horizontal="center" vertical="center" wrapText="1"/>
    </xf>
    <xf numFmtId="0" fontId="20" fillId="0" borderId="5" xfId="0" applyFont="1" applyFill="1" applyBorder="1" applyAlignment="1">
      <alignment horizontal="center" vertical="center"/>
    </xf>
    <xf numFmtId="0" fontId="20" fillId="0" borderId="4" xfId="0" applyFont="1" applyFill="1" applyBorder="1" applyAlignment="1">
      <alignment horizontal="center" vertical="center"/>
    </xf>
    <xf numFmtId="4" fontId="20" fillId="0" borderId="1" xfId="0" applyNumberFormat="1" applyFont="1" applyFill="1" applyBorder="1" applyAlignment="1">
      <alignment horizontal="center" vertical="center" wrapText="1"/>
    </xf>
    <xf numFmtId="4" fontId="30"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 fontId="5" fillId="0" borderId="3" xfId="0" applyNumberFormat="1"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4"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4" fontId="27" fillId="0" borderId="1" xfId="0" applyNumberFormat="1" applyFont="1" applyFill="1" applyBorder="1" applyAlignment="1">
      <alignment horizontal="right" vertical="center" wrapText="1"/>
    </xf>
    <xf numFmtId="0" fontId="17" fillId="0" borderId="1" xfId="0" applyFont="1" applyFill="1" applyBorder="1" applyAlignment="1">
      <alignment horizontal="left" vertical="center" wrapText="1"/>
    </xf>
    <xf numFmtId="14" fontId="5" fillId="0" borderId="1" xfId="0" applyNumberFormat="1" applyFont="1" applyFill="1" applyBorder="1" applyAlignment="1">
      <alignment horizontal="center" vertical="center" wrapText="1"/>
    </xf>
    <xf numFmtId="16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4" fontId="33" fillId="0" borderId="1" xfId="0" applyNumberFormat="1" applyFont="1" applyFill="1" applyBorder="1" applyAlignment="1">
      <alignment horizontal="right" vertical="center" wrapText="1"/>
    </xf>
    <xf numFmtId="0" fontId="33" fillId="0" borderId="1" xfId="0" applyFont="1" applyFill="1" applyBorder="1" applyAlignment="1">
      <alignment horizontal="center" vertical="center" wrapText="1"/>
    </xf>
    <xf numFmtId="49" fontId="33" fillId="0" borderId="1" xfId="0" applyNumberFormat="1" applyFont="1" applyFill="1" applyBorder="1" applyAlignment="1">
      <alignment horizontal="center" vertical="center"/>
    </xf>
    <xf numFmtId="1" fontId="33" fillId="0" borderId="3" xfId="0" applyNumberFormat="1" applyFont="1" applyFill="1" applyBorder="1" applyAlignment="1">
      <alignment horizontal="center" vertical="center" wrapText="1"/>
    </xf>
    <xf numFmtId="0" fontId="33" fillId="0" borderId="5" xfId="0" applyFont="1" applyFill="1" applyBorder="1" applyAlignment="1">
      <alignment horizontal="left" vertical="center" wrapText="1"/>
    </xf>
    <xf numFmtId="0" fontId="33" fillId="0" borderId="4" xfId="0" applyFont="1" applyFill="1" applyBorder="1" applyAlignment="1">
      <alignment horizontal="center" vertical="center" wrapText="1"/>
    </xf>
    <xf numFmtId="4" fontId="34" fillId="0" borderId="1" xfId="0" applyNumberFormat="1" applyFont="1" applyFill="1" applyBorder="1" applyAlignment="1">
      <alignment horizontal="right" vertical="center" wrapText="1"/>
    </xf>
    <xf numFmtId="0" fontId="32" fillId="0" borderId="1" xfId="0" applyFont="1" applyFill="1" applyBorder="1" applyAlignment="1">
      <alignment horizontal="left" vertical="center" wrapText="1"/>
    </xf>
    <xf numFmtId="14" fontId="33" fillId="0" borderId="1" xfId="0" applyNumberFormat="1" applyFont="1" applyFill="1" applyBorder="1" applyAlignment="1">
      <alignment horizontal="center" vertical="center" wrapText="1"/>
    </xf>
    <xf numFmtId="166" fontId="33" fillId="0" borderId="1" xfId="0" applyNumberFormat="1" applyFont="1" applyFill="1" applyBorder="1" applyAlignment="1">
      <alignment horizontal="center" vertical="center" wrapText="1"/>
    </xf>
    <xf numFmtId="4" fontId="33" fillId="0" borderId="0" xfId="0" applyNumberFormat="1" applyFont="1" applyFill="1" applyAlignment="1">
      <alignment horizontal="right" vertical="center" wrapText="1"/>
    </xf>
    <xf numFmtId="164" fontId="27" fillId="0" borderId="1" xfId="0" applyNumberFormat="1" applyFont="1" applyFill="1" applyBorder="1" applyAlignment="1">
      <alignment horizontal="right" vertical="center" wrapText="1"/>
    </xf>
    <xf numFmtId="0" fontId="5" fillId="0" borderId="5" xfId="2" applyFont="1" applyFill="1" applyBorder="1" applyAlignment="1">
      <alignment horizontal="left" vertical="center" wrapText="1"/>
    </xf>
    <xf numFmtId="0" fontId="32" fillId="0" borderId="0" xfId="0" applyFont="1" applyFill="1" applyAlignment="1">
      <alignment vertical="center" wrapText="1"/>
    </xf>
    <xf numFmtId="169" fontId="5" fillId="0" borderId="1" xfId="0" applyNumberFormat="1" applyFont="1" applyFill="1" applyBorder="1" applyAlignment="1">
      <alignment horizontal="right" vertical="center" wrapText="1"/>
    </xf>
    <xf numFmtId="0" fontId="37" fillId="0" borderId="1" xfId="0" applyFont="1" applyFill="1" applyBorder="1" applyAlignment="1">
      <alignment horizontal="center" vertical="center"/>
    </xf>
    <xf numFmtId="0" fontId="38" fillId="0" borderId="5" xfId="0" applyFont="1" applyFill="1" applyBorder="1" applyAlignment="1">
      <alignment vertical="center" wrapText="1"/>
    </xf>
    <xf numFmtId="0" fontId="35" fillId="0" borderId="1" xfId="0" applyFont="1" applyFill="1" applyBorder="1" applyAlignment="1">
      <alignment horizontal="left" vertical="center" wrapText="1"/>
    </xf>
    <xf numFmtId="0" fontId="33" fillId="0" borderId="1" xfId="0" applyFont="1" applyFill="1" applyBorder="1" applyAlignment="1">
      <alignment horizontal="center" vertical="center"/>
    </xf>
    <xf numFmtId="0" fontId="31"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25" fillId="0" borderId="5" xfId="0" applyFont="1" applyFill="1" applyBorder="1" applyAlignment="1">
      <alignment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0" fontId="25" fillId="0" borderId="6" xfId="0" applyFont="1" applyFill="1" applyBorder="1" applyAlignment="1">
      <alignment horizontal="center" vertical="center" wrapText="1"/>
    </xf>
    <xf numFmtId="0" fontId="25" fillId="0" borderId="6" xfId="0" applyFont="1" applyFill="1" applyBorder="1" applyAlignment="1">
      <alignment vertical="center" wrapText="1"/>
    </xf>
    <xf numFmtId="49" fontId="5" fillId="0" borderId="1" xfId="0" applyNumberFormat="1" applyFont="1" applyFill="1" applyBorder="1" applyAlignment="1">
      <alignment horizontal="center" vertical="center" wrapText="1"/>
    </xf>
    <xf numFmtId="1" fontId="25" fillId="0" borderId="3" xfId="0" applyNumberFormat="1" applyFont="1" applyFill="1" applyBorder="1" applyAlignment="1">
      <alignment horizontal="center" vertical="center" wrapText="1"/>
    </xf>
    <xf numFmtId="0" fontId="25" fillId="0" borderId="5"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6" xfId="0" applyFont="1" applyFill="1" applyBorder="1" applyAlignment="1">
      <alignment vertical="center" wrapText="1"/>
    </xf>
    <xf numFmtId="0" fontId="4" fillId="0" borderId="0" xfId="0" applyFont="1" applyFill="1" applyAlignment="1">
      <alignment vertical="center" wrapText="1"/>
    </xf>
    <xf numFmtId="0" fontId="5" fillId="0" borderId="5" xfId="0" applyFont="1" applyFill="1" applyBorder="1" applyAlignment="1">
      <alignment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1" fontId="18" fillId="0" borderId="3" xfId="0" applyNumberFormat="1" applyFont="1" applyFill="1" applyBorder="1" applyAlignment="1">
      <alignment horizontal="center" vertical="center" wrapText="1"/>
    </xf>
    <xf numFmtId="0" fontId="18" fillId="0" borderId="5" xfId="0" applyFont="1" applyFill="1" applyBorder="1" applyAlignment="1">
      <alignment horizontal="left" vertical="center" wrapText="1"/>
    </xf>
    <xf numFmtId="9" fontId="18" fillId="0" borderId="1" xfId="1" applyFont="1" applyFill="1" applyBorder="1" applyAlignment="1">
      <alignment horizontal="center" vertical="center"/>
    </xf>
    <xf numFmtId="3" fontId="18" fillId="0" borderId="1" xfId="0" applyNumberFormat="1" applyFont="1" applyFill="1" applyBorder="1" applyAlignment="1">
      <alignment horizontal="center" vertical="center" wrapText="1"/>
    </xf>
    <xf numFmtId="4" fontId="18" fillId="0" borderId="1" xfId="0" applyNumberFormat="1" applyFont="1" applyFill="1" applyBorder="1" applyAlignment="1">
      <alignment horizontal="right" vertical="center" wrapText="1"/>
    </xf>
    <xf numFmtId="4" fontId="28" fillId="0" borderId="1" xfId="0" applyNumberFormat="1" applyFont="1" applyFill="1" applyBorder="1" applyAlignment="1">
      <alignment horizontal="right" vertical="center" wrapText="1"/>
    </xf>
    <xf numFmtId="0" fontId="0" fillId="0" borderId="0" xfId="0" applyFill="1"/>
    <xf numFmtId="1" fontId="0" fillId="0" borderId="0" xfId="0" applyNumberFormat="1" applyFill="1"/>
    <xf numFmtId="0" fontId="0" fillId="0" borderId="0" xfId="0" applyFill="1" applyAlignment="1">
      <alignment horizontal="center"/>
    </xf>
    <xf numFmtId="0" fontId="29" fillId="0" borderId="0" xfId="0" applyFont="1" applyFill="1"/>
    <xf numFmtId="0" fontId="0" fillId="0" borderId="0" xfId="0" applyFill="1" applyAlignment="1">
      <alignment wrapText="1"/>
    </xf>
  </cellXfs>
  <cellStyles count="377">
    <cellStyle name="Comma 2" xfId="4" xr:uid="{00000000-0005-0000-0000-000000000000}"/>
    <cellStyle name="Excel Built-in Normal" xfId="5" xr:uid="{00000000-0005-0000-0000-000001000000}"/>
    <cellStyle name="Excel Built-in Normal 1" xfId="6" xr:uid="{00000000-0005-0000-0000-000002000000}"/>
    <cellStyle name="Excel Built-in Normal 2" xfId="7" xr:uid="{00000000-0005-0000-0000-000003000000}"/>
    <cellStyle name="Excel Built-in Normal_ΕΒΔΟΜΑΔΙΑΙΑ ΑΙΤΗΜΑΤΑ ΠΛΗΡΩΜΗΣ_ΠΕΠ ΚΝΑ_ΠΕΡΙΦΕΡΕΙΑ Ν.ΑΙΓΑΙΟΥ" xfId="8" xr:uid="{00000000-0005-0000-0000-000004000000}"/>
    <cellStyle name="Hyperlink 2" xfId="9" xr:uid="{00000000-0005-0000-0000-000005000000}"/>
    <cellStyle name="Hyperlink 2 2" xfId="10" xr:uid="{00000000-0005-0000-0000-000006000000}"/>
    <cellStyle name="Hyperlink 2_ΕΒΔΟΜΑΔΙΑΙΑ ΑΙΤΗΜΑΤΑ ΠΛΗΡΩΜΗΣ_ΠΕΠ ΚΝΑ_ΠΕΡΙΦΕΡΕΙΑ Ν.ΑΙΓΑΙΟΥ" xfId="11" xr:uid="{00000000-0005-0000-0000-000007000000}"/>
    <cellStyle name="Hyperlink 3" xfId="12" xr:uid="{00000000-0005-0000-0000-000008000000}"/>
    <cellStyle name="Hyperlink 3 2" xfId="13" xr:uid="{00000000-0005-0000-0000-000009000000}"/>
    <cellStyle name="Hyperlink 3 2 2" xfId="14" xr:uid="{00000000-0005-0000-0000-00000A000000}"/>
    <cellStyle name="Hyperlink 3 2 3" xfId="15" xr:uid="{00000000-0005-0000-0000-00000B000000}"/>
    <cellStyle name="Hyperlink 3 3" xfId="16" xr:uid="{00000000-0005-0000-0000-00000C000000}"/>
    <cellStyle name="Hyperlink 3_ΕΒΔΟΜΑΔΙΑΙΑ ΑΙΤΗΜΑΤΑ ΠΛΗΡΩΜΗΣ_ΠΕΠ ΚΝΑ_ΠΕΡΙΦΕΡΕΙΑ Ν.ΑΙΓΑΙΟΥ" xfId="17" xr:uid="{00000000-0005-0000-0000-00000D000000}"/>
    <cellStyle name="Hyperlink 4" xfId="18" xr:uid="{00000000-0005-0000-0000-00000E000000}"/>
    <cellStyle name="Hyperlink 5" xfId="19" xr:uid="{00000000-0005-0000-0000-00000F000000}"/>
    <cellStyle name="Hyperlink 6" xfId="20" xr:uid="{00000000-0005-0000-0000-000010000000}"/>
    <cellStyle name="Normal 2" xfId="21" xr:uid="{00000000-0005-0000-0000-000011000000}"/>
    <cellStyle name="Normal 2 2" xfId="22" xr:uid="{00000000-0005-0000-0000-000012000000}"/>
    <cellStyle name="Normal 3" xfId="23" xr:uid="{00000000-0005-0000-0000-000013000000}"/>
    <cellStyle name="Normal 4" xfId="24" xr:uid="{00000000-0005-0000-0000-000014000000}"/>
    <cellStyle name="Normal 6" xfId="25" xr:uid="{00000000-0005-0000-0000-000015000000}"/>
    <cellStyle name="Percent 2" xfId="26" xr:uid="{00000000-0005-0000-0000-000016000000}"/>
    <cellStyle name="Βασικό_MIS_ΠΡΟΒΛΕΨΕΙΣ_ΠΚΕ_20140102" xfId="27" xr:uid="{00000000-0005-0000-0000-000017000000}"/>
    <cellStyle name="Κανονικό" xfId="0" builtinId="0"/>
    <cellStyle name="Κανονικό 10" xfId="372" xr:uid="{00000000-0005-0000-0000-000019000000}"/>
    <cellStyle name="Κανονικό 11" xfId="375" xr:uid="{00000000-0005-0000-0000-00001A000000}"/>
    <cellStyle name="Κανονικό 2" xfId="2" xr:uid="{00000000-0005-0000-0000-00001B000000}"/>
    <cellStyle name="Κανονικό 2 2" xfId="28" xr:uid="{00000000-0005-0000-0000-00001C000000}"/>
    <cellStyle name="Κανονικό 2 2 2" xfId="29" xr:uid="{00000000-0005-0000-0000-00001D000000}"/>
    <cellStyle name="Κανονικό 2 2 2 2" xfId="30" xr:uid="{00000000-0005-0000-0000-00001E000000}"/>
    <cellStyle name="Κανονικό 2 2 2 2 2" xfId="31" xr:uid="{00000000-0005-0000-0000-00001F000000}"/>
    <cellStyle name="Κανονικό 2 2 2 2 2 2" xfId="177" xr:uid="{00000000-0005-0000-0000-000020000000}"/>
    <cellStyle name="Κανονικό 2 2 2 2 2 3" xfId="243" xr:uid="{00000000-0005-0000-0000-000021000000}"/>
    <cellStyle name="Κανονικό 2 2 2 2 2 4" xfId="309" xr:uid="{00000000-0005-0000-0000-000022000000}"/>
    <cellStyle name="Κανονικό 2 2 2 2 2 5" xfId="111" xr:uid="{00000000-0005-0000-0000-000023000000}"/>
    <cellStyle name="Κανονικό 2 2 2 2 3" xfId="176" xr:uid="{00000000-0005-0000-0000-000024000000}"/>
    <cellStyle name="Κανονικό 2 2 2 2 4" xfId="242" xr:uid="{00000000-0005-0000-0000-000025000000}"/>
    <cellStyle name="Κανονικό 2 2 2 2 5" xfId="308" xr:uid="{00000000-0005-0000-0000-000026000000}"/>
    <cellStyle name="Κανονικό 2 2 2 2 6" xfId="110" xr:uid="{00000000-0005-0000-0000-000027000000}"/>
    <cellStyle name="Κανονικό 2 2 2 3" xfId="32" xr:uid="{00000000-0005-0000-0000-000028000000}"/>
    <cellStyle name="Κανονικό 2 2 2 3 2" xfId="178" xr:uid="{00000000-0005-0000-0000-000029000000}"/>
    <cellStyle name="Κανονικό 2 2 2 3 3" xfId="244" xr:uid="{00000000-0005-0000-0000-00002A000000}"/>
    <cellStyle name="Κανονικό 2 2 2 3 4" xfId="310" xr:uid="{00000000-0005-0000-0000-00002B000000}"/>
    <cellStyle name="Κανονικό 2 2 2 3 5" xfId="112" xr:uid="{00000000-0005-0000-0000-00002C000000}"/>
    <cellStyle name="Κανονικό 2 2 2 4" xfId="175" xr:uid="{00000000-0005-0000-0000-00002D000000}"/>
    <cellStyle name="Κανονικό 2 2 2 5" xfId="241" xr:uid="{00000000-0005-0000-0000-00002E000000}"/>
    <cellStyle name="Κανονικό 2 2 2 6" xfId="307" xr:uid="{00000000-0005-0000-0000-00002F000000}"/>
    <cellStyle name="Κανονικό 2 2 2 7" xfId="109" xr:uid="{00000000-0005-0000-0000-000030000000}"/>
    <cellStyle name="Κανονικό 2 3" xfId="33" xr:uid="{00000000-0005-0000-0000-000031000000}"/>
    <cellStyle name="Κανονικό 2 3 2" xfId="34" xr:uid="{00000000-0005-0000-0000-000032000000}"/>
    <cellStyle name="Κανονικό 2 3 3" xfId="35" xr:uid="{00000000-0005-0000-0000-000033000000}"/>
    <cellStyle name="Κανονικό 2 4" xfId="374" xr:uid="{00000000-0005-0000-0000-000034000000}"/>
    <cellStyle name="Κανονικό 3" xfId="36" xr:uid="{00000000-0005-0000-0000-000035000000}"/>
    <cellStyle name="Κανονικό 3 10" xfId="245" xr:uid="{00000000-0005-0000-0000-000036000000}"/>
    <cellStyle name="Κανονικό 3 11" xfId="311" xr:uid="{00000000-0005-0000-0000-000037000000}"/>
    <cellStyle name="Κανονικό 3 12" xfId="113" xr:uid="{00000000-0005-0000-0000-000038000000}"/>
    <cellStyle name="Κανονικό 3 2" xfId="37" xr:uid="{00000000-0005-0000-0000-000039000000}"/>
    <cellStyle name="Κανονικό 3 2 2" xfId="38" xr:uid="{00000000-0005-0000-0000-00003A000000}"/>
    <cellStyle name="Κανονικό 3 2 2 2" xfId="39" xr:uid="{00000000-0005-0000-0000-00003B000000}"/>
    <cellStyle name="Κανονικό 3 2 2 2 2" xfId="40" xr:uid="{00000000-0005-0000-0000-00003C000000}"/>
    <cellStyle name="Κανονικό 3 2 2 2 2 2" xfId="183" xr:uid="{00000000-0005-0000-0000-00003D000000}"/>
    <cellStyle name="Κανονικό 3 2 2 2 2 3" xfId="249" xr:uid="{00000000-0005-0000-0000-00003E000000}"/>
    <cellStyle name="Κανονικό 3 2 2 2 2 4" xfId="315" xr:uid="{00000000-0005-0000-0000-00003F000000}"/>
    <cellStyle name="Κανονικό 3 2 2 2 2 5" xfId="117" xr:uid="{00000000-0005-0000-0000-000040000000}"/>
    <cellStyle name="Κανονικό 3 2 2 2 3" xfId="182" xr:uid="{00000000-0005-0000-0000-000041000000}"/>
    <cellStyle name="Κανονικό 3 2 2 2 4" xfId="248" xr:uid="{00000000-0005-0000-0000-000042000000}"/>
    <cellStyle name="Κανονικό 3 2 2 2 5" xfId="314" xr:uid="{00000000-0005-0000-0000-000043000000}"/>
    <cellStyle name="Κανονικό 3 2 2 2 6" xfId="116" xr:uid="{00000000-0005-0000-0000-000044000000}"/>
    <cellStyle name="Κανονικό 3 2 2 3" xfId="41" xr:uid="{00000000-0005-0000-0000-000045000000}"/>
    <cellStyle name="Κανονικό 3 2 2 3 2" xfId="184" xr:uid="{00000000-0005-0000-0000-000046000000}"/>
    <cellStyle name="Κανονικό 3 2 2 3 3" xfId="250" xr:uid="{00000000-0005-0000-0000-000047000000}"/>
    <cellStyle name="Κανονικό 3 2 2 3 4" xfId="316" xr:uid="{00000000-0005-0000-0000-000048000000}"/>
    <cellStyle name="Κανονικό 3 2 2 3 5" xfId="118" xr:uid="{00000000-0005-0000-0000-000049000000}"/>
    <cellStyle name="Κανονικό 3 2 2 4" xfId="181" xr:uid="{00000000-0005-0000-0000-00004A000000}"/>
    <cellStyle name="Κανονικό 3 2 2 5" xfId="247" xr:uid="{00000000-0005-0000-0000-00004B000000}"/>
    <cellStyle name="Κανονικό 3 2 2 6" xfId="313" xr:uid="{00000000-0005-0000-0000-00004C000000}"/>
    <cellStyle name="Κανονικό 3 2 2 7" xfId="115" xr:uid="{00000000-0005-0000-0000-00004D000000}"/>
    <cellStyle name="Κανονικό 3 2 3" xfId="42" xr:uid="{00000000-0005-0000-0000-00004E000000}"/>
    <cellStyle name="Κανονικό 3 2 3 2" xfId="43" xr:uid="{00000000-0005-0000-0000-00004F000000}"/>
    <cellStyle name="Κανονικό 3 2 3 2 2" xfId="186" xr:uid="{00000000-0005-0000-0000-000050000000}"/>
    <cellStyle name="Κανονικό 3 2 3 2 3" xfId="252" xr:uid="{00000000-0005-0000-0000-000051000000}"/>
    <cellStyle name="Κανονικό 3 2 3 2 4" xfId="318" xr:uid="{00000000-0005-0000-0000-000052000000}"/>
    <cellStyle name="Κανονικό 3 2 3 2 5" xfId="120" xr:uid="{00000000-0005-0000-0000-000053000000}"/>
    <cellStyle name="Κανονικό 3 2 3 3" xfId="185" xr:uid="{00000000-0005-0000-0000-000054000000}"/>
    <cellStyle name="Κανονικό 3 2 3 4" xfId="251" xr:uid="{00000000-0005-0000-0000-000055000000}"/>
    <cellStyle name="Κανονικό 3 2 3 5" xfId="317" xr:uid="{00000000-0005-0000-0000-000056000000}"/>
    <cellStyle name="Κανονικό 3 2 3 6" xfId="119" xr:uid="{00000000-0005-0000-0000-000057000000}"/>
    <cellStyle name="Κανονικό 3 2 4" xfId="44" xr:uid="{00000000-0005-0000-0000-000058000000}"/>
    <cellStyle name="Κανονικό 3 2 4 2" xfId="187" xr:uid="{00000000-0005-0000-0000-000059000000}"/>
    <cellStyle name="Κανονικό 3 2 4 3" xfId="253" xr:uid="{00000000-0005-0000-0000-00005A000000}"/>
    <cellStyle name="Κανονικό 3 2 4 4" xfId="319" xr:uid="{00000000-0005-0000-0000-00005B000000}"/>
    <cellStyle name="Κανονικό 3 2 4 5" xfId="121" xr:uid="{00000000-0005-0000-0000-00005C000000}"/>
    <cellStyle name="Κανονικό 3 2 5" xfId="180" xr:uid="{00000000-0005-0000-0000-00005D000000}"/>
    <cellStyle name="Κανονικό 3 2 6" xfId="246" xr:uid="{00000000-0005-0000-0000-00005E000000}"/>
    <cellStyle name="Κανονικό 3 2 7" xfId="312" xr:uid="{00000000-0005-0000-0000-00005F000000}"/>
    <cellStyle name="Κανονικό 3 2 8" xfId="114" xr:uid="{00000000-0005-0000-0000-000060000000}"/>
    <cellStyle name="Κανονικό 3 3" xfId="45" xr:uid="{00000000-0005-0000-0000-000061000000}"/>
    <cellStyle name="Κανονικό 3 3 2" xfId="46" xr:uid="{00000000-0005-0000-0000-000062000000}"/>
    <cellStyle name="Κανονικό 3 3 2 2" xfId="47" xr:uid="{00000000-0005-0000-0000-000063000000}"/>
    <cellStyle name="Κανονικό 3 3 2 2 2" xfId="48" xr:uid="{00000000-0005-0000-0000-000064000000}"/>
    <cellStyle name="Κανονικό 3 3 2 2 2 2" xfId="191" xr:uid="{00000000-0005-0000-0000-000065000000}"/>
    <cellStyle name="Κανονικό 3 3 2 2 2 3" xfId="257" xr:uid="{00000000-0005-0000-0000-000066000000}"/>
    <cellStyle name="Κανονικό 3 3 2 2 2 4" xfId="323" xr:uid="{00000000-0005-0000-0000-000067000000}"/>
    <cellStyle name="Κανονικό 3 3 2 2 2 5" xfId="125" xr:uid="{00000000-0005-0000-0000-000068000000}"/>
    <cellStyle name="Κανονικό 3 3 2 2 3" xfId="190" xr:uid="{00000000-0005-0000-0000-000069000000}"/>
    <cellStyle name="Κανονικό 3 3 2 2 4" xfId="256" xr:uid="{00000000-0005-0000-0000-00006A000000}"/>
    <cellStyle name="Κανονικό 3 3 2 2 5" xfId="322" xr:uid="{00000000-0005-0000-0000-00006B000000}"/>
    <cellStyle name="Κανονικό 3 3 2 2 6" xfId="124" xr:uid="{00000000-0005-0000-0000-00006C000000}"/>
    <cellStyle name="Κανονικό 3 3 2 3" xfId="49" xr:uid="{00000000-0005-0000-0000-00006D000000}"/>
    <cellStyle name="Κανονικό 3 3 2 3 2" xfId="192" xr:uid="{00000000-0005-0000-0000-00006E000000}"/>
    <cellStyle name="Κανονικό 3 3 2 3 3" xfId="258" xr:uid="{00000000-0005-0000-0000-00006F000000}"/>
    <cellStyle name="Κανονικό 3 3 2 3 4" xfId="324" xr:uid="{00000000-0005-0000-0000-000070000000}"/>
    <cellStyle name="Κανονικό 3 3 2 3 5" xfId="126" xr:uid="{00000000-0005-0000-0000-000071000000}"/>
    <cellStyle name="Κανονικό 3 3 2 4" xfId="189" xr:uid="{00000000-0005-0000-0000-000072000000}"/>
    <cellStyle name="Κανονικό 3 3 2 5" xfId="255" xr:uid="{00000000-0005-0000-0000-000073000000}"/>
    <cellStyle name="Κανονικό 3 3 2 6" xfId="321" xr:uid="{00000000-0005-0000-0000-000074000000}"/>
    <cellStyle name="Κανονικό 3 3 2 7" xfId="123" xr:uid="{00000000-0005-0000-0000-000075000000}"/>
    <cellStyle name="Κανονικό 3 3 3" xfId="50" xr:uid="{00000000-0005-0000-0000-000076000000}"/>
    <cellStyle name="Κανονικό 3 3 3 2" xfId="51" xr:uid="{00000000-0005-0000-0000-000077000000}"/>
    <cellStyle name="Κανονικό 3 3 3 2 2" xfId="194" xr:uid="{00000000-0005-0000-0000-000078000000}"/>
    <cellStyle name="Κανονικό 3 3 3 2 3" xfId="260" xr:uid="{00000000-0005-0000-0000-000079000000}"/>
    <cellStyle name="Κανονικό 3 3 3 2 4" xfId="326" xr:uid="{00000000-0005-0000-0000-00007A000000}"/>
    <cellStyle name="Κανονικό 3 3 3 2 5" xfId="128" xr:uid="{00000000-0005-0000-0000-00007B000000}"/>
    <cellStyle name="Κανονικό 3 3 3 3" xfId="193" xr:uid="{00000000-0005-0000-0000-00007C000000}"/>
    <cellStyle name="Κανονικό 3 3 3 4" xfId="259" xr:uid="{00000000-0005-0000-0000-00007D000000}"/>
    <cellStyle name="Κανονικό 3 3 3 5" xfId="325" xr:uid="{00000000-0005-0000-0000-00007E000000}"/>
    <cellStyle name="Κανονικό 3 3 3 6" xfId="127" xr:uid="{00000000-0005-0000-0000-00007F000000}"/>
    <cellStyle name="Κανονικό 3 3 4" xfId="52" xr:uid="{00000000-0005-0000-0000-000080000000}"/>
    <cellStyle name="Κανονικό 3 3 4 2" xfId="195" xr:uid="{00000000-0005-0000-0000-000081000000}"/>
    <cellStyle name="Κανονικό 3 3 4 3" xfId="261" xr:uid="{00000000-0005-0000-0000-000082000000}"/>
    <cellStyle name="Κανονικό 3 3 4 4" xfId="327" xr:uid="{00000000-0005-0000-0000-000083000000}"/>
    <cellStyle name="Κανονικό 3 3 4 5" xfId="129" xr:uid="{00000000-0005-0000-0000-000084000000}"/>
    <cellStyle name="Κανονικό 3 3 5" xfId="188" xr:uid="{00000000-0005-0000-0000-000085000000}"/>
    <cellStyle name="Κανονικό 3 3 6" xfId="254" xr:uid="{00000000-0005-0000-0000-000086000000}"/>
    <cellStyle name="Κανονικό 3 3 7" xfId="320" xr:uid="{00000000-0005-0000-0000-000087000000}"/>
    <cellStyle name="Κανονικό 3 3 8" xfId="122" xr:uid="{00000000-0005-0000-0000-000088000000}"/>
    <cellStyle name="Κανονικό 3 4" xfId="53" xr:uid="{00000000-0005-0000-0000-000089000000}"/>
    <cellStyle name="Κανονικό 3 4 2" xfId="54" xr:uid="{00000000-0005-0000-0000-00008A000000}"/>
    <cellStyle name="Κανονικό 3 4 2 2" xfId="55" xr:uid="{00000000-0005-0000-0000-00008B000000}"/>
    <cellStyle name="Κανονικό 3 4 2 2 2" xfId="198" xr:uid="{00000000-0005-0000-0000-00008C000000}"/>
    <cellStyle name="Κανονικό 3 4 2 2 3" xfId="264" xr:uid="{00000000-0005-0000-0000-00008D000000}"/>
    <cellStyle name="Κανονικό 3 4 2 2 4" xfId="330" xr:uid="{00000000-0005-0000-0000-00008E000000}"/>
    <cellStyle name="Κανονικό 3 4 2 2 5" xfId="132" xr:uid="{00000000-0005-0000-0000-00008F000000}"/>
    <cellStyle name="Κανονικό 3 4 2 3" xfId="197" xr:uid="{00000000-0005-0000-0000-000090000000}"/>
    <cellStyle name="Κανονικό 3 4 2 4" xfId="263" xr:uid="{00000000-0005-0000-0000-000091000000}"/>
    <cellStyle name="Κανονικό 3 4 2 5" xfId="329" xr:uid="{00000000-0005-0000-0000-000092000000}"/>
    <cellStyle name="Κανονικό 3 4 2 6" xfId="131" xr:uid="{00000000-0005-0000-0000-000093000000}"/>
    <cellStyle name="Κανονικό 3 4 3" xfId="56" xr:uid="{00000000-0005-0000-0000-000094000000}"/>
    <cellStyle name="Κανονικό 3 4 3 2" xfId="199" xr:uid="{00000000-0005-0000-0000-000095000000}"/>
    <cellStyle name="Κανονικό 3 4 3 3" xfId="265" xr:uid="{00000000-0005-0000-0000-000096000000}"/>
    <cellStyle name="Κανονικό 3 4 3 4" xfId="331" xr:uid="{00000000-0005-0000-0000-000097000000}"/>
    <cellStyle name="Κανονικό 3 4 3 5" xfId="133" xr:uid="{00000000-0005-0000-0000-000098000000}"/>
    <cellStyle name="Κανονικό 3 4 4" xfId="196" xr:uid="{00000000-0005-0000-0000-000099000000}"/>
    <cellStyle name="Κανονικό 3 4 5" xfId="262" xr:uid="{00000000-0005-0000-0000-00009A000000}"/>
    <cellStyle name="Κανονικό 3 4 6" xfId="328" xr:uid="{00000000-0005-0000-0000-00009B000000}"/>
    <cellStyle name="Κανονικό 3 4 7" xfId="130" xr:uid="{00000000-0005-0000-0000-00009C000000}"/>
    <cellStyle name="Κανονικό 3 5" xfId="57" xr:uid="{00000000-0005-0000-0000-00009D000000}"/>
    <cellStyle name="Κανονικό 3 5 2" xfId="58" xr:uid="{00000000-0005-0000-0000-00009E000000}"/>
    <cellStyle name="Κανονικό 3 5 2 2" xfId="201" xr:uid="{00000000-0005-0000-0000-00009F000000}"/>
    <cellStyle name="Κανονικό 3 5 2 3" xfId="267" xr:uid="{00000000-0005-0000-0000-0000A0000000}"/>
    <cellStyle name="Κανονικό 3 5 2 4" xfId="333" xr:uid="{00000000-0005-0000-0000-0000A1000000}"/>
    <cellStyle name="Κανονικό 3 5 2 5" xfId="135" xr:uid="{00000000-0005-0000-0000-0000A2000000}"/>
    <cellStyle name="Κανονικό 3 5 3" xfId="200" xr:uid="{00000000-0005-0000-0000-0000A3000000}"/>
    <cellStyle name="Κανονικό 3 5 4" xfId="266" xr:uid="{00000000-0005-0000-0000-0000A4000000}"/>
    <cellStyle name="Κανονικό 3 5 5" xfId="332" xr:uid="{00000000-0005-0000-0000-0000A5000000}"/>
    <cellStyle name="Κανονικό 3 5 6" xfId="134" xr:uid="{00000000-0005-0000-0000-0000A6000000}"/>
    <cellStyle name="Κανονικό 3 6" xfId="59" xr:uid="{00000000-0005-0000-0000-0000A7000000}"/>
    <cellStyle name="Κανονικό 3 6 2" xfId="60" xr:uid="{00000000-0005-0000-0000-0000A8000000}"/>
    <cellStyle name="Κανονικό 3 6 2 2" xfId="203" xr:uid="{00000000-0005-0000-0000-0000A9000000}"/>
    <cellStyle name="Κανονικό 3 6 2 3" xfId="269" xr:uid="{00000000-0005-0000-0000-0000AA000000}"/>
    <cellStyle name="Κανονικό 3 6 2 4" xfId="335" xr:uid="{00000000-0005-0000-0000-0000AB000000}"/>
    <cellStyle name="Κανονικό 3 6 2 5" xfId="137" xr:uid="{00000000-0005-0000-0000-0000AC000000}"/>
    <cellStyle name="Κανονικό 3 6 3" xfId="202" xr:uid="{00000000-0005-0000-0000-0000AD000000}"/>
    <cellStyle name="Κανονικό 3 6 4" xfId="268" xr:uid="{00000000-0005-0000-0000-0000AE000000}"/>
    <cellStyle name="Κανονικό 3 6 5" xfId="334" xr:uid="{00000000-0005-0000-0000-0000AF000000}"/>
    <cellStyle name="Κανονικό 3 6 6" xfId="136" xr:uid="{00000000-0005-0000-0000-0000B0000000}"/>
    <cellStyle name="Κανονικό 3 7" xfId="61" xr:uid="{00000000-0005-0000-0000-0000B1000000}"/>
    <cellStyle name="Κανονικό 3 7 2" xfId="62" xr:uid="{00000000-0005-0000-0000-0000B2000000}"/>
    <cellStyle name="Κανονικό 3 7 2 2" xfId="205" xr:uid="{00000000-0005-0000-0000-0000B3000000}"/>
    <cellStyle name="Κανονικό 3 7 2 3" xfId="271" xr:uid="{00000000-0005-0000-0000-0000B4000000}"/>
    <cellStyle name="Κανονικό 3 7 2 4" xfId="337" xr:uid="{00000000-0005-0000-0000-0000B5000000}"/>
    <cellStyle name="Κανονικό 3 7 2 5" xfId="139" xr:uid="{00000000-0005-0000-0000-0000B6000000}"/>
    <cellStyle name="Κανονικό 3 7 3" xfId="204" xr:uid="{00000000-0005-0000-0000-0000B7000000}"/>
    <cellStyle name="Κανονικό 3 7 4" xfId="270" xr:uid="{00000000-0005-0000-0000-0000B8000000}"/>
    <cellStyle name="Κανονικό 3 7 5" xfId="336" xr:uid="{00000000-0005-0000-0000-0000B9000000}"/>
    <cellStyle name="Κανονικό 3 7 6" xfId="138" xr:uid="{00000000-0005-0000-0000-0000BA000000}"/>
    <cellStyle name="Κανονικό 3 8" xfId="63" xr:uid="{00000000-0005-0000-0000-0000BB000000}"/>
    <cellStyle name="Κανονικό 3 8 2" xfId="206" xr:uid="{00000000-0005-0000-0000-0000BC000000}"/>
    <cellStyle name="Κανονικό 3 8 3" xfId="272" xr:uid="{00000000-0005-0000-0000-0000BD000000}"/>
    <cellStyle name="Κανονικό 3 8 4" xfId="338" xr:uid="{00000000-0005-0000-0000-0000BE000000}"/>
    <cellStyle name="Κανονικό 3 8 5" xfId="140" xr:uid="{00000000-0005-0000-0000-0000BF000000}"/>
    <cellStyle name="Κανονικό 3 9" xfId="179" xr:uid="{00000000-0005-0000-0000-0000C0000000}"/>
    <cellStyle name="Κανονικό 4" xfId="64" xr:uid="{00000000-0005-0000-0000-0000C1000000}"/>
    <cellStyle name="Κανονικό 5" xfId="65" xr:uid="{00000000-0005-0000-0000-0000C2000000}"/>
    <cellStyle name="Κανονικό 5 2" xfId="66" xr:uid="{00000000-0005-0000-0000-0000C3000000}"/>
    <cellStyle name="Κανονικό 5 2 2" xfId="67" xr:uid="{00000000-0005-0000-0000-0000C4000000}"/>
    <cellStyle name="Κανονικό 5 2 3" xfId="68" xr:uid="{00000000-0005-0000-0000-0000C5000000}"/>
    <cellStyle name="Κανονικό 5 2 3 2" xfId="69" xr:uid="{00000000-0005-0000-0000-0000C6000000}"/>
    <cellStyle name="Κανονικό 5 2 3 2 2" xfId="210" xr:uid="{00000000-0005-0000-0000-0000C7000000}"/>
    <cellStyle name="Κανονικό 5 2 3 2 3" xfId="276" xr:uid="{00000000-0005-0000-0000-0000C8000000}"/>
    <cellStyle name="Κανονικό 5 2 3 2 4" xfId="342" xr:uid="{00000000-0005-0000-0000-0000C9000000}"/>
    <cellStyle name="Κανονικό 5 2 3 2 5" xfId="144" xr:uid="{00000000-0005-0000-0000-0000CA000000}"/>
    <cellStyle name="Κανονικό 5 2 3 3" xfId="209" xr:uid="{00000000-0005-0000-0000-0000CB000000}"/>
    <cellStyle name="Κανονικό 5 2 3 4" xfId="275" xr:uid="{00000000-0005-0000-0000-0000CC000000}"/>
    <cellStyle name="Κανονικό 5 2 3 5" xfId="341" xr:uid="{00000000-0005-0000-0000-0000CD000000}"/>
    <cellStyle name="Κανονικό 5 2 3 6" xfId="143" xr:uid="{00000000-0005-0000-0000-0000CE000000}"/>
    <cellStyle name="Κανονικό 5 2 4" xfId="70" xr:uid="{00000000-0005-0000-0000-0000CF000000}"/>
    <cellStyle name="Κανονικό 5 2 4 2" xfId="211" xr:uid="{00000000-0005-0000-0000-0000D0000000}"/>
    <cellStyle name="Κανονικό 5 2 4 3" xfId="277" xr:uid="{00000000-0005-0000-0000-0000D1000000}"/>
    <cellStyle name="Κανονικό 5 2 4 4" xfId="343" xr:uid="{00000000-0005-0000-0000-0000D2000000}"/>
    <cellStyle name="Κανονικό 5 2 4 5" xfId="145" xr:uid="{00000000-0005-0000-0000-0000D3000000}"/>
    <cellStyle name="Κανονικό 5 2 5" xfId="208" xr:uid="{00000000-0005-0000-0000-0000D4000000}"/>
    <cellStyle name="Κανονικό 5 2 6" xfId="274" xr:uid="{00000000-0005-0000-0000-0000D5000000}"/>
    <cellStyle name="Κανονικό 5 2 7" xfId="340" xr:uid="{00000000-0005-0000-0000-0000D6000000}"/>
    <cellStyle name="Κανονικό 5 2 8" xfId="142" xr:uid="{00000000-0005-0000-0000-0000D7000000}"/>
    <cellStyle name="Κανονικό 5 3" xfId="71" xr:uid="{00000000-0005-0000-0000-0000D8000000}"/>
    <cellStyle name="Κανονικό 5 4" xfId="72" xr:uid="{00000000-0005-0000-0000-0000D9000000}"/>
    <cellStyle name="Κανονικό 5 4 2" xfId="73" xr:uid="{00000000-0005-0000-0000-0000DA000000}"/>
    <cellStyle name="Κανονικό 5 4 2 2" xfId="213" xr:uid="{00000000-0005-0000-0000-0000DB000000}"/>
    <cellStyle name="Κανονικό 5 4 2 3" xfId="279" xr:uid="{00000000-0005-0000-0000-0000DC000000}"/>
    <cellStyle name="Κανονικό 5 4 2 4" xfId="345" xr:uid="{00000000-0005-0000-0000-0000DD000000}"/>
    <cellStyle name="Κανονικό 5 4 2 5" xfId="147" xr:uid="{00000000-0005-0000-0000-0000DE000000}"/>
    <cellStyle name="Κανονικό 5 4 3" xfId="212" xr:uid="{00000000-0005-0000-0000-0000DF000000}"/>
    <cellStyle name="Κανονικό 5 4 4" xfId="278" xr:uid="{00000000-0005-0000-0000-0000E0000000}"/>
    <cellStyle name="Κανονικό 5 4 5" xfId="344" xr:uid="{00000000-0005-0000-0000-0000E1000000}"/>
    <cellStyle name="Κανονικό 5 4 6" xfId="146" xr:uid="{00000000-0005-0000-0000-0000E2000000}"/>
    <cellStyle name="Κανονικό 5 5" xfId="74" xr:uid="{00000000-0005-0000-0000-0000E3000000}"/>
    <cellStyle name="Κανονικό 5 5 2" xfId="214" xr:uid="{00000000-0005-0000-0000-0000E4000000}"/>
    <cellStyle name="Κανονικό 5 5 3" xfId="280" xr:uid="{00000000-0005-0000-0000-0000E5000000}"/>
    <cellStyle name="Κανονικό 5 5 4" xfId="346" xr:uid="{00000000-0005-0000-0000-0000E6000000}"/>
    <cellStyle name="Κανονικό 5 5 5" xfId="148" xr:uid="{00000000-0005-0000-0000-0000E7000000}"/>
    <cellStyle name="Κανονικό 5 6" xfId="207" xr:uid="{00000000-0005-0000-0000-0000E8000000}"/>
    <cellStyle name="Κανονικό 5 7" xfId="273" xr:uid="{00000000-0005-0000-0000-0000E9000000}"/>
    <cellStyle name="Κανονικό 5 8" xfId="339" xr:uid="{00000000-0005-0000-0000-0000EA000000}"/>
    <cellStyle name="Κανονικό 5 9" xfId="141" xr:uid="{00000000-0005-0000-0000-0000EB000000}"/>
    <cellStyle name="Κανονικό 6" xfId="75" xr:uid="{00000000-0005-0000-0000-0000EC000000}"/>
    <cellStyle name="Κανονικό 6 2" xfId="76" xr:uid="{00000000-0005-0000-0000-0000ED000000}"/>
    <cellStyle name="Κανονικό 6 2 2" xfId="77" xr:uid="{00000000-0005-0000-0000-0000EE000000}"/>
    <cellStyle name="Κανονικό 6 2 3" xfId="78" xr:uid="{00000000-0005-0000-0000-0000EF000000}"/>
    <cellStyle name="Κανονικό 6 2 3 2" xfId="79" xr:uid="{00000000-0005-0000-0000-0000F0000000}"/>
    <cellStyle name="Κανονικό 6 2 3 2 2" xfId="218" xr:uid="{00000000-0005-0000-0000-0000F1000000}"/>
    <cellStyle name="Κανονικό 6 2 3 2 3" xfId="284" xr:uid="{00000000-0005-0000-0000-0000F2000000}"/>
    <cellStyle name="Κανονικό 6 2 3 2 4" xfId="350" xr:uid="{00000000-0005-0000-0000-0000F3000000}"/>
    <cellStyle name="Κανονικό 6 2 3 2 5" xfId="152" xr:uid="{00000000-0005-0000-0000-0000F4000000}"/>
    <cellStyle name="Κανονικό 6 2 3 3" xfId="217" xr:uid="{00000000-0005-0000-0000-0000F5000000}"/>
    <cellStyle name="Κανονικό 6 2 3 4" xfId="283" xr:uid="{00000000-0005-0000-0000-0000F6000000}"/>
    <cellStyle name="Κανονικό 6 2 3 5" xfId="349" xr:uid="{00000000-0005-0000-0000-0000F7000000}"/>
    <cellStyle name="Κανονικό 6 2 3 6" xfId="151" xr:uid="{00000000-0005-0000-0000-0000F8000000}"/>
    <cellStyle name="Κανονικό 6 2 4" xfId="80" xr:uid="{00000000-0005-0000-0000-0000F9000000}"/>
    <cellStyle name="Κανονικό 6 2 4 2" xfId="219" xr:uid="{00000000-0005-0000-0000-0000FA000000}"/>
    <cellStyle name="Κανονικό 6 2 4 3" xfId="285" xr:uid="{00000000-0005-0000-0000-0000FB000000}"/>
    <cellStyle name="Κανονικό 6 2 4 4" xfId="351" xr:uid="{00000000-0005-0000-0000-0000FC000000}"/>
    <cellStyle name="Κανονικό 6 2 4 5" xfId="153" xr:uid="{00000000-0005-0000-0000-0000FD000000}"/>
    <cellStyle name="Κανονικό 6 2 5" xfId="216" xr:uid="{00000000-0005-0000-0000-0000FE000000}"/>
    <cellStyle name="Κανονικό 6 2 6" xfId="282" xr:uid="{00000000-0005-0000-0000-0000FF000000}"/>
    <cellStyle name="Κανονικό 6 2 7" xfId="348" xr:uid="{00000000-0005-0000-0000-000000010000}"/>
    <cellStyle name="Κανονικό 6 2 8" xfId="150" xr:uid="{00000000-0005-0000-0000-000001010000}"/>
    <cellStyle name="Κανονικό 6 3" xfId="81" xr:uid="{00000000-0005-0000-0000-000002010000}"/>
    <cellStyle name="Κανονικό 6 4" xfId="82" xr:uid="{00000000-0005-0000-0000-000003010000}"/>
    <cellStyle name="Κανονικό 6 4 2" xfId="83" xr:uid="{00000000-0005-0000-0000-000004010000}"/>
    <cellStyle name="Κανονικό 6 4 2 2" xfId="221" xr:uid="{00000000-0005-0000-0000-000005010000}"/>
    <cellStyle name="Κανονικό 6 4 2 3" xfId="287" xr:uid="{00000000-0005-0000-0000-000006010000}"/>
    <cellStyle name="Κανονικό 6 4 2 4" xfId="353" xr:uid="{00000000-0005-0000-0000-000007010000}"/>
    <cellStyle name="Κανονικό 6 4 2 5" xfId="155" xr:uid="{00000000-0005-0000-0000-000008010000}"/>
    <cellStyle name="Κανονικό 6 4 3" xfId="220" xr:uid="{00000000-0005-0000-0000-000009010000}"/>
    <cellStyle name="Κανονικό 6 4 4" xfId="286" xr:uid="{00000000-0005-0000-0000-00000A010000}"/>
    <cellStyle name="Κανονικό 6 4 5" xfId="352" xr:uid="{00000000-0005-0000-0000-00000B010000}"/>
    <cellStyle name="Κανονικό 6 4 6" xfId="154" xr:uid="{00000000-0005-0000-0000-00000C010000}"/>
    <cellStyle name="Κανονικό 6 5" xfId="84" xr:uid="{00000000-0005-0000-0000-00000D010000}"/>
    <cellStyle name="Κανονικό 6 5 2" xfId="222" xr:uid="{00000000-0005-0000-0000-00000E010000}"/>
    <cellStyle name="Κανονικό 6 5 3" xfId="288" xr:uid="{00000000-0005-0000-0000-00000F010000}"/>
    <cellStyle name="Κανονικό 6 5 4" xfId="354" xr:uid="{00000000-0005-0000-0000-000010010000}"/>
    <cellStyle name="Κανονικό 6 5 5" xfId="156" xr:uid="{00000000-0005-0000-0000-000011010000}"/>
    <cellStyle name="Κανονικό 6 6" xfId="215" xr:uid="{00000000-0005-0000-0000-000012010000}"/>
    <cellStyle name="Κανονικό 6 7" xfId="281" xr:uid="{00000000-0005-0000-0000-000013010000}"/>
    <cellStyle name="Κανονικό 6 8" xfId="347" xr:uid="{00000000-0005-0000-0000-000014010000}"/>
    <cellStyle name="Κανονικό 6 9" xfId="149" xr:uid="{00000000-0005-0000-0000-000015010000}"/>
    <cellStyle name="Κανονικό 7" xfId="85" xr:uid="{00000000-0005-0000-0000-000016010000}"/>
    <cellStyle name="Κανονικό 7 2" xfId="86" xr:uid="{00000000-0005-0000-0000-000017010000}"/>
    <cellStyle name="Κανονικό 7 2 2" xfId="224" xr:uid="{00000000-0005-0000-0000-000018010000}"/>
    <cellStyle name="Κανονικό 7 2 3" xfId="290" xr:uid="{00000000-0005-0000-0000-000019010000}"/>
    <cellStyle name="Κανονικό 7 2 4" xfId="356" xr:uid="{00000000-0005-0000-0000-00001A010000}"/>
    <cellStyle name="Κανονικό 7 2 5" xfId="158" xr:uid="{00000000-0005-0000-0000-00001B010000}"/>
    <cellStyle name="Κανονικό 7 3" xfId="223" xr:uid="{00000000-0005-0000-0000-00001C010000}"/>
    <cellStyle name="Κανονικό 7 4" xfId="289" xr:uid="{00000000-0005-0000-0000-00001D010000}"/>
    <cellStyle name="Κανονικό 7 5" xfId="355" xr:uid="{00000000-0005-0000-0000-00001E010000}"/>
    <cellStyle name="Κανονικό 7 6" xfId="157" xr:uid="{00000000-0005-0000-0000-00001F010000}"/>
    <cellStyle name="Κανονικό 8" xfId="87" xr:uid="{00000000-0005-0000-0000-000020010000}"/>
    <cellStyle name="Κανονικό 8 2" xfId="88" xr:uid="{00000000-0005-0000-0000-000021010000}"/>
    <cellStyle name="Κανονικό 8 2 2" xfId="226" xr:uid="{00000000-0005-0000-0000-000022010000}"/>
    <cellStyle name="Κανονικό 8 2 3" xfId="292" xr:uid="{00000000-0005-0000-0000-000023010000}"/>
    <cellStyle name="Κανονικό 8 2 4" xfId="358" xr:uid="{00000000-0005-0000-0000-000024010000}"/>
    <cellStyle name="Κανονικό 8 2 5" xfId="160" xr:uid="{00000000-0005-0000-0000-000025010000}"/>
    <cellStyle name="Κανονικό 8 3" xfId="225" xr:uid="{00000000-0005-0000-0000-000026010000}"/>
    <cellStyle name="Κανονικό 8 4" xfId="291" xr:uid="{00000000-0005-0000-0000-000027010000}"/>
    <cellStyle name="Κανονικό 8 5" xfId="357" xr:uid="{00000000-0005-0000-0000-000028010000}"/>
    <cellStyle name="Κανονικό 8 6" xfId="159" xr:uid="{00000000-0005-0000-0000-000029010000}"/>
    <cellStyle name="Κανονικό 9" xfId="3" xr:uid="{00000000-0005-0000-0000-00002A010000}"/>
    <cellStyle name="Κανονικό 9 2" xfId="174" xr:uid="{00000000-0005-0000-0000-00002B010000}"/>
    <cellStyle name="Κανονικό 9 3" xfId="240" xr:uid="{00000000-0005-0000-0000-00002C010000}"/>
    <cellStyle name="Κανονικό 9 4" xfId="306" xr:uid="{00000000-0005-0000-0000-00002D010000}"/>
    <cellStyle name="Κανονικό 9 5" xfId="108" xr:uid="{00000000-0005-0000-0000-00002E010000}"/>
    <cellStyle name="Κόμμα 2" xfId="89" xr:uid="{00000000-0005-0000-0000-00002F010000}"/>
    <cellStyle name="Κόμμα 2 2" xfId="90" xr:uid="{00000000-0005-0000-0000-000030010000}"/>
    <cellStyle name="Κόμμα 3" xfId="91" xr:uid="{00000000-0005-0000-0000-000031010000}"/>
    <cellStyle name="Κόμμα 4" xfId="92" xr:uid="{00000000-0005-0000-0000-000032010000}"/>
    <cellStyle name="Κόμμα 4 2" xfId="227" xr:uid="{00000000-0005-0000-0000-000033010000}"/>
    <cellStyle name="Κόμμα 4 3" xfId="293" xr:uid="{00000000-0005-0000-0000-000034010000}"/>
    <cellStyle name="Κόμμα 4 4" xfId="359" xr:uid="{00000000-0005-0000-0000-000035010000}"/>
    <cellStyle name="Κόμμα 4 5" xfId="161" xr:uid="{00000000-0005-0000-0000-000036010000}"/>
    <cellStyle name="Νομισματική μονάδα 2" xfId="93" xr:uid="{00000000-0005-0000-0000-000037010000}"/>
    <cellStyle name="Νομισματική μονάδα 2 10" xfId="162" xr:uid="{00000000-0005-0000-0000-000038010000}"/>
    <cellStyle name="Νομισματική μονάδα 2 2" xfId="94" xr:uid="{00000000-0005-0000-0000-000039010000}"/>
    <cellStyle name="Νομισματική μονάδα 2 2 2" xfId="95" xr:uid="{00000000-0005-0000-0000-00003A010000}"/>
    <cellStyle name="Νομισματική μονάδα 2 2 2 2" xfId="96" xr:uid="{00000000-0005-0000-0000-00003B010000}"/>
    <cellStyle name="Νομισματική μονάδα 2 2 2 2 2" xfId="231" xr:uid="{00000000-0005-0000-0000-00003C010000}"/>
    <cellStyle name="Νομισματική μονάδα 2 2 2 2 3" xfId="297" xr:uid="{00000000-0005-0000-0000-00003D010000}"/>
    <cellStyle name="Νομισματική μονάδα 2 2 2 2 4" xfId="363" xr:uid="{00000000-0005-0000-0000-00003E010000}"/>
    <cellStyle name="Νομισματική μονάδα 2 2 2 2 5" xfId="165" xr:uid="{00000000-0005-0000-0000-00003F010000}"/>
    <cellStyle name="Νομισματική μονάδα 2 2 2 3" xfId="230" xr:uid="{00000000-0005-0000-0000-000040010000}"/>
    <cellStyle name="Νομισματική μονάδα 2 2 2 4" xfId="296" xr:uid="{00000000-0005-0000-0000-000041010000}"/>
    <cellStyle name="Νομισματική μονάδα 2 2 2 5" xfId="362" xr:uid="{00000000-0005-0000-0000-000042010000}"/>
    <cellStyle name="Νομισματική μονάδα 2 2 2 6" xfId="164" xr:uid="{00000000-0005-0000-0000-000043010000}"/>
    <cellStyle name="Νομισματική μονάδα 2 2 3" xfId="97" xr:uid="{00000000-0005-0000-0000-000044010000}"/>
    <cellStyle name="Νομισματική μονάδα 2 2 3 2" xfId="232" xr:uid="{00000000-0005-0000-0000-000045010000}"/>
    <cellStyle name="Νομισματική μονάδα 2 2 3 3" xfId="298" xr:uid="{00000000-0005-0000-0000-000046010000}"/>
    <cellStyle name="Νομισματική μονάδα 2 2 3 4" xfId="364" xr:uid="{00000000-0005-0000-0000-000047010000}"/>
    <cellStyle name="Νομισματική μονάδα 2 2 3 5" xfId="166" xr:uid="{00000000-0005-0000-0000-000048010000}"/>
    <cellStyle name="Νομισματική μονάδα 2 2 4" xfId="229" xr:uid="{00000000-0005-0000-0000-000049010000}"/>
    <cellStyle name="Νομισματική μονάδα 2 2 5" xfId="295" xr:uid="{00000000-0005-0000-0000-00004A010000}"/>
    <cellStyle name="Νομισματική μονάδα 2 2 6" xfId="361" xr:uid="{00000000-0005-0000-0000-00004B010000}"/>
    <cellStyle name="Νομισματική μονάδα 2 2 7" xfId="163" xr:uid="{00000000-0005-0000-0000-00004C010000}"/>
    <cellStyle name="Νομισματική μονάδα 2 3" xfId="98" xr:uid="{00000000-0005-0000-0000-00004D010000}"/>
    <cellStyle name="Νομισματική μονάδα 2 3 2" xfId="99" xr:uid="{00000000-0005-0000-0000-00004E010000}"/>
    <cellStyle name="Νομισματική μονάδα 2 3 2 2" xfId="234" xr:uid="{00000000-0005-0000-0000-00004F010000}"/>
    <cellStyle name="Νομισματική μονάδα 2 3 2 3" xfId="300" xr:uid="{00000000-0005-0000-0000-000050010000}"/>
    <cellStyle name="Νομισματική μονάδα 2 3 2 4" xfId="366" xr:uid="{00000000-0005-0000-0000-000051010000}"/>
    <cellStyle name="Νομισματική μονάδα 2 3 2 5" xfId="168" xr:uid="{00000000-0005-0000-0000-000052010000}"/>
    <cellStyle name="Νομισματική μονάδα 2 3 3" xfId="233" xr:uid="{00000000-0005-0000-0000-000053010000}"/>
    <cellStyle name="Νομισματική μονάδα 2 3 4" xfId="299" xr:uid="{00000000-0005-0000-0000-000054010000}"/>
    <cellStyle name="Νομισματική μονάδα 2 3 5" xfId="365" xr:uid="{00000000-0005-0000-0000-000055010000}"/>
    <cellStyle name="Νομισματική μονάδα 2 3 6" xfId="167" xr:uid="{00000000-0005-0000-0000-000056010000}"/>
    <cellStyle name="Νομισματική μονάδα 2 4" xfId="100" xr:uid="{00000000-0005-0000-0000-000057010000}"/>
    <cellStyle name="Νομισματική μονάδα 2 4 2" xfId="101" xr:uid="{00000000-0005-0000-0000-000058010000}"/>
    <cellStyle name="Νομισματική μονάδα 2 4 2 2" xfId="236" xr:uid="{00000000-0005-0000-0000-000059010000}"/>
    <cellStyle name="Νομισματική μονάδα 2 4 2 3" xfId="302" xr:uid="{00000000-0005-0000-0000-00005A010000}"/>
    <cellStyle name="Νομισματική μονάδα 2 4 2 4" xfId="368" xr:uid="{00000000-0005-0000-0000-00005B010000}"/>
    <cellStyle name="Νομισματική μονάδα 2 4 2 5" xfId="170" xr:uid="{00000000-0005-0000-0000-00005C010000}"/>
    <cellStyle name="Νομισματική μονάδα 2 4 3" xfId="235" xr:uid="{00000000-0005-0000-0000-00005D010000}"/>
    <cellStyle name="Νομισματική μονάδα 2 4 4" xfId="301" xr:uid="{00000000-0005-0000-0000-00005E010000}"/>
    <cellStyle name="Νομισματική μονάδα 2 4 5" xfId="367" xr:uid="{00000000-0005-0000-0000-00005F010000}"/>
    <cellStyle name="Νομισματική μονάδα 2 4 6" xfId="169" xr:uid="{00000000-0005-0000-0000-000060010000}"/>
    <cellStyle name="Νομισματική μονάδα 2 5" xfId="102" xr:uid="{00000000-0005-0000-0000-000061010000}"/>
    <cellStyle name="Νομισματική μονάδα 2 5 2" xfId="103" xr:uid="{00000000-0005-0000-0000-000062010000}"/>
    <cellStyle name="Νομισματική μονάδα 2 5 2 2" xfId="238" xr:uid="{00000000-0005-0000-0000-000063010000}"/>
    <cellStyle name="Νομισματική μονάδα 2 5 2 3" xfId="304" xr:uid="{00000000-0005-0000-0000-000064010000}"/>
    <cellStyle name="Νομισματική μονάδα 2 5 2 4" xfId="370" xr:uid="{00000000-0005-0000-0000-000065010000}"/>
    <cellStyle name="Νομισματική μονάδα 2 5 2 5" xfId="172" xr:uid="{00000000-0005-0000-0000-000066010000}"/>
    <cellStyle name="Νομισματική μονάδα 2 5 3" xfId="237" xr:uid="{00000000-0005-0000-0000-000067010000}"/>
    <cellStyle name="Νομισματική μονάδα 2 5 4" xfId="303" xr:uid="{00000000-0005-0000-0000-000068010000}"/>
    <cellStyle name="Νομισματική μονάδα 2 5 5" xfId="369" xr:uid="{00000000-0005-0000-0000-000069010000}"/>
    <cellStyle name="Νομισματική μονάδα 2 5 6" xfId="171" xr:uid="{00000000-0005-0000-0000-00006A010000}"/>
    <cellStyle name="Νομισματική μονάδα 2 6" xfId="104" xr:uid="{00000000-0005-0000-0000-00006B010000}"/>
    <cellStyle name="Νομισματική μονάδα 2 6 2" xfId="239" xr:uid="{00000000-0005-0000-0000-00006C010000}"/>
    <cellStyle name="Νομισματική μονάδα 2 6 3" xfId="305" xr:uid="{00000000-0005-0000-0000-00006D010000}"/>
    <cellStyle name="Νομισματική μονάδα 2 6 4" xfId="371" xr:uid="{00000000-0005-0000-0000-00006E010000}"/>
    <cellStyle name="Νομισματική μονάδα 2 6 5" xfId="173" xr:uid="{00000000-0005-0000-0000-00006F010000}"/>
    <cellStyle name="Νομισματική μονάδα 2 7" xfId="228" xr:uid="{00000000-0005-0000-0000-000070010000}"/>
    <cellStyle name="Νομισματική μονάδα 2 8" xfId="294" xr:uid="{00000000-0005-0000-0000-000071010000}"/>
    <cellStyle name="Νομισματική μονάδα 2 9" xfId="360" xr:uid="{00000000-0005-0000-0000-000072010000}"/>
    <cellStyle name="Ποσοστό" xfId="1" builtinId="5"/>
    <cellStyle name="Ποσοστό 2" xfId="105" xr:uid="{00000000-0005-0000-0000-000074010000}"/>
    <cellStyle name="Ποσοστό 3" xfId="373" xr:uid="{00000000-0005-0000-0000-000075010000}"/>
    <cellStyle name="Ποσοστό 4" xfId="376" xr:uid="{00000000-0005-0000-0000-000076010000}"/>
    <cellStyle name="Υπερ-σύνδεση 2" xfId="106" xr:uid="{00000000-0005-0000-0000-000077010000}"/>
    <cellStyle name="Υπερ-σύνδεση 3" xfId="107" xr:uid="{00000000-0005-0000-0000-000078010000}"/>
  </cellStyles>
  <dxfs count="0"/>
  <tableStyles count="1" defaultTableStyle="TableStyleMedium2" defaultPivotStyle="PivotStyleLight16">
    <tableStyle name="MySqlDefault" pivot="0" table="0" count="0" xr9:uid="{00000000-0011-0000-FFFF-FFFF00000000}"/>
  </tableStyles>
  <colors>
    <mruColors>
      <color rgb="FFFF99CC"/>
      <color rgb="FFFFCCCC"/>
      <color rgb="FF270585"/>
      <color rgb="FF1100FF"/>
      <color rgb="FF2626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Γρηγόρης" id="{C5A62DB1-25F0-4FED-B9E0-324305D75786}">
    <nsvFilter filterId="{00000000-0001-0000-0000-000000000000}" ref="A6:U194" tableId="0"/>
  </namedSheetView>
  <namedSheetView name="Παύλος" id="{A48B876A-63FF-4A48-870B-0D544C4920E9}">
    <nsvFilter filterId="{00000000-0001-0000-0000-000000000000}" ref="A6:U194" tableId="0">
      <columnFilter colId="1">
        <filter colId="1">
          <x:filters>
            <x:filter val="1"/>
          </x:filters>
        </filter>
      </columnFilter>
      <columnFilter colId="3">
        <filter colId="3">
          <x:filters>
            <x:filter val="1ii"/>
          </x:filters>
        </filter>
      </columnFilter>
      <sortRules>
        <sortRule colId="19">
          <sortCondition ref="T6:T194"/>
        </sortRule>
      </sortRules>
    </nsvFilter>
  </namedSheetView>
  <namedSheetView name="Προβολή1" id="{602422EF-59CB-4855-A76B-5EF5E347876B}">
    <nsvFilter filterId="{00000000-0001-0000-0000-000000000000}" ref="A6:U194" tableId="0"/>
  </namedSheetView>
  <namedSheetView name="Προβολή2" id="{2D3310AF-53CC-4696-A816-9368557344D4}"/>
  <namedSheetView name="Προβολή3" id="{2B3EC1DF-00F6-4BE1-955F-3716F64E2833}"/>
  <namedSheetView name="Προβολή4" id="{F314CBD9-00A5-47D8-B6A1-F6090A2D5544}"/>
  <namedSheetView name="Προβολή5" id="{39BF2E16-461D-4422-B9E5-B568F2A5F23B}"/>
  <namedSheetView name="Προβολή6" id="{1B287B7A-20C5-490E-844C-4508FCAB6279}"/>
  <namedSheetView name="Προβολή7" id="{BBBA4119-F874-4035-81B8-DE164F6BC283}"/>
  <namedSheetView name="Προβολή8" id="{68FD4EF6-B0F0-46D9-8735-D94BB47B5618}"/>
  <namedSheetView name="Προβολή9" id="{986908F9-C729-4E1D-9D84-08BC32EE0559}"/>
  <namedSheetView name="Προβολή10" id="{C917CF7D-C068-4386-A688-5691A98A2CD4}"/>
  <namedSheetView name="Προβολή11" id="{D31122E0-4F5E-4639-9806-730D40417F49}">
    <nsvFilter filterId="{00000000-0001-0000-0000-000000000000}" ref="A6:U194" tableId="0">
      <sortRules>
        <sortRule colId="0">
          <sortCondition ref="A6:A194"/>
        </sortRule>
      </sortRules>
    </nsvFilter>
  </namedSheetView>
  <namedSheetView name="Προβολή12" id="{C032ABAE-15C4-4144-A816-7A7BDEA27499}">
    <nsvFilter filterId="{00000000-0001-0000-0000-000000000000}" ref="A6:U194" tableId="0">
      <sortRules>
        <sortRule colId="0">
          <sortCondition ref="A6:A194"/>
        </sortRule>
      </sortRules>
    </nsvFilter>
  </namedSheetView>
  <namedSheetView name="Προβολή13" id="{C95F4F46-C0E6-44C3-ABCA-180585C66602}">
    <nsvFilter filterId="{00000000-0001-0000-0000-000000000000}" ref="A6:U194" tableId="0">
      <sortRules>
        <sortRule colId="0">
          <sortCondition ref="A6:A194"/>
        </sortRule>
      </sortRules>
    </nsvFilter>
  </namedSheetView>
  <namedSheetView name="Προβολή14" id="{0F5F9214-BFB0-49F5-832F-890C1D92485E}">
    <nsvFilter filterId="{00000000-0001-0000-0000-000000000000}" ref="A6:U194" tableId="0">
      <sortRules>
        <sortRule colId="0">
          <sortCondition ref="A6:A194"/>
        </sortRule>
      </sortRules>
    </nsvFilter>
  </namedSheetView>
  <namedSheetView name="Φώφη" id="{E30BB6A0-FB68-4611-95C5-EC687ACDA1F9}">
    <nsvFilter filterId="{00000000-0001-0000-0000-000000000000}" ref="A6:U194" tableId="0"/>
  </namedSheetView>
</namedSheetViews>
</file>

<file path=xl/persons/person.xml><?xml version="1.0" encoding="utf-8"?>
<personList xmlns="http://schemas.microsoft.com/office/spreadsheetml/2018/threadedcomments" xmlns:x="http://schemas.openxmlformats.org/spreadsheetml/2006/main">
  <person displayName="ΒΕΛΟΥΔΟΣ ΜΑΝΘΟΣ" id="{8D5FD5B3-9105-47DB-A462-8E2EBF5399A1}" userId="S::mveloudos@mou.gr::205b0b4d-e642-401a-a6b6-be74ad4c78a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Q23" dT="2023-12-10T12:31:51.36" personId="{8D5FD5B3-9105-47DB-A462-8E2EBF5399A1}" id="{515FFA26-64ED-4150-8833-D2FE2097EF1F}">
    <text>Προσοχή! Έχει καταχωρηθεί ΔΚΔ !</text>
  </threadedComment>
</ThreadedComment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21" Type="http://schemas.openxmlformats.org/officeDocument/2006/relationships/printerSettings" Target="../printerSettings/printerSettings21.bin"/><Relationship Id="rId34" Type="http://schemas.openxmlformats.org/officeDocument/2006/relationships/printerSettings" Target="../printerSettings/printerSettings34.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microsoft.com/office/2019/04/relationships/namedSheetView" Target="../namedSheetViews/namedSheetView1.xml"/><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29" Type="http://schemas.openxmlformats.org/officeDocument/2006/relationships/printerSettings" Target="../printerSettings/printerSettings29.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printerSettings" Target="../printerSettings/printerSettings32.bin"/><Relationship Id="rId37" Type="http://schemas.microsoft.com/office/2017/10/relationships/threadedComment" Target="../threadedComments/threadedComment1.xml"/><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comments" Target="../comments1.xml"/><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printerSettings" Target="../printerSettings/printerSettings31.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 Id="rId35" Type="http://schemas.openxmlformats.org/officeDocument/2006/relationships/vmlDrawing" Target="../drawings/vmlDrawing1.vml"/><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EBBD-61B6-4736-84AC-13DE4465C41E}">
  <sheetPr codeName="Φύλλο2"/>
  <dimension ref="A1"/>
  <sheetViews>
    <sheetView workbookViewId="0"/>
  </sheetViews>
  <sheetFormatPr defaultRowHeight="12.7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Φύλλο1">
    <pageSetUpPr fitToPage="1"/>
  </sheetPr>
  <dimension ref="A1:V486957"/>
  <sheetViews>
    <sheetView tabSelected="1" zoomScaleNormal="100" zoomScaleSheetLayoutView="80" workbookViewId="0">
      <pane xSplit="8" ySplit="6" topLeftCell="I7" activePane="bottomRight" state="frozen"/>
      <selection pane="topRight" activeCell="I1" sqref="I1"/>
      <selection pane="bottomLeft" activeCell="A7" sqref="A7"/>
      <selection pane="bottomRight" activeCell="I7" sqref="I7"/>
    </sheetView>
  </sheetViews>
  <sheetFormatPr defaultColWidth="9.140625" defaultRowHeight="12.75" x14ac:dyDescent="0.2"/>
  <cols>
    <col min="1" max="1" width="4.85546875" style="98" customWidth="1"/>
    <col min="2" max="2" width="7.28515625" style="98" customWidth="1"/>
    <col min="3" max="3" width="4.7109375" style="98" customWidth="1"/>
    <col min="4" max="4" width="9.42578125" style="98" customWidth="1"/>
    <col min="5" max="5" width="8.140625" style="98" customWidth="1"/>
    <col min="6" max="6" width="8.42578125" style="98" customWidth="1"/>
    <col min="7" max="7" width="9.85546875" style="99" customWidth="1"/>
    <col min="8" max="8" width="40.85546875" style="98" customWidth="1"/>
    <col min="9" max="9" width="7.5703125" style="98" customWidth="1"/>
    <col min="10" max="10" width="12.140625" style="98" customWidth="1"/>
    <col min="11" max="11" width="20.42578125" style="98" customWidth="1"/>
    <col min="12" max="12" width="17.7109375" style="98" customWidth="1"/>
    <col min="13" max="13" width="14.7109375" style="100" customWidth="1"/>
    <col min="14" max="15" width="14.7109375" style="98" customWidth="1"/>
    <col min="16" max="16" width="14.7109375" style="101" customWidth="1"/>
    <col min="17" max="17" width="14.7109375" style="98" customWidth="1"/>
    <col min="18" max="18" width="14.7109375" style="101" customWidth="1"/>
    <col min="19" max="19" width="45.5703125" style="102" customWidth="1"/>
    <col min="20" max="20" width="15" style="98" customWidth="1"/>
    <col min="21" max="21" width="14.7109375" style="98" customWidth="1"/>
    <col min="22" max="22" width="13.7109375" style="98" customWidth="1"/>
    <col min="23" max="16384" width="9.140625" style="98"/>
  </cols>
  <sheetData>
    <row r="1" spans="1:21" s="9" customFormat="1" ht="18" x14ac:dyDescent="0.2">
      <c r="A1" s="1" t="s">
        <v>0</v>
      </c>
      <c r="B1" s="2"/>
      <c r="C1" s="2"/>
      <c r="D1" s="2"/>
      <c r="E1" s="2"/>
      <c r="F1" s="2"/>
      <c r="G1" s="3"/>
      <c r="H1" s="4"/>
      <c r="I1" s="2"/>
      <c r="J1" s="5"/>
      <c r="K1" s="6"/>
      <c r="L1" s="7"/>
      <c r="M1" s="8"/>
      <c r="P1" s="10"/>
      <c r="Q1" s="4"/>
      <c r="R1" s="10"/>
      <c r="S1" s="11" t="s">
        <v>1</v>
      </c>
      <c r="T1" s="12" t="s">
        <v>1</v>
      </c>
      <c r="U1" s="12"/>
    </row>
    <row r="2" spans="1:21" s="9" customFormat="1" ht="18" x14ac:dyDescent="0.2">
      <c r="A2" s="13" t="s">
        <v>2</v>
      </c>
      <c r="B2" s="2"/>
      <c r="C2" s="2"/>
      <c r="D2" s="2"/>
      <c r="E2" s="2"/>
      <c r="F2" s="2"/>
      <c r="G2" s="3"/>
      <c r="H2" s="2"/>
      <c r="I2" s="2"/>
      <c r="J2" s="5"/>
      <c r="K2" s="6"/>
      <c r="L2" s="7"/>
      <c r="M2" s="8"/>
      <c r="N2" s="14"/>
      <c r="O2" s="14"/>
      <c r="P2" s="15"/>
      <c r="Q2" s="16"/>
      <c r="R2" s="17"/>
      <c r="S2" s="18"/>
      <c r="T2" s="19" t="s">
        <v>1</v>
      </c>
      <c r="U2" s="19" t="s">
        <v>1</v>
      </c>
    </row>
    <row r="3" spans="1:21" s="9" customFormat="1" ht="15.75" x14ac:dyDescent="0.2">
      <c r="A3" s="20"/>
      <c r="B3" s="2"/>
      <c r="C3" s="2"/>
      <c r="D3" s="2"/>
      <c r="E3" s="2"/>
      <c r="F3" s="2"/>
      <c r="G3" s="3"/>
      <c r="H3" s="2"/>
      <c r="I3" s="2"/>
      <c r="J3" s="5"/>
      <c r="K3" s="6"/>
      <c r="L3" s="8"/>
      <c r="M3" s="8"/>
      <c r="N3" s="14"/>
      <c r="P3" s="10"/>
      <c r="Q3" s="16"/>
      <c r="R3" s="17"/>
      <c r="S3" s="21"/>
      <c r="T3" s="19"/>
      <c r="U3" s="19"/>
    </row>
    <row r="4" spans="1:21" s="9" customFormat="1" ht="15.75" x14ac:dyDescent="0.2">
      <c r="A4" s="22" t="s">
        <v>3</v>
      </c>
      <c r="B4" s="22"/>
      <c r="C4" s="22"/>
      <c r="D4" s="22"/>
      <c r="E4" s="22"/>
      <c r="F4" s="22"/>
      <c r="G4" s="22"/>
      <c r="H4" s="22"/>
      <c r="I4" s="22"/>
      <c r="J4" s="22"/>
      <c r="K4" s="22"/>
      <c r="L4" s="22"/>
      <c r="M4" s="23"/>
      <c r="N4" s="23"/>
      <c r="O4" s="23"/>
      <c r="P4" s="24"/>
      <c r="Q4" s="23"/>
      <c r="R4" s="24"/>
      <c r="S4" s="25"/>
      <c r="T4" s="19"/>
      <c r="U4" s="19"/>
    </row>
    <row r="5" spans="1:21" s="9" customFormat="1" ht="12.75" customHeight="1" x14ac:dyDescent="0.2">
      <c r="A5" s="26"/>
      <c r="B5" s="26"/>
      <c r="C5" s="26"/>
      <c r="D5" s="26"/>
      <c r="E5" s="26"/>
      <c r="F5" s="26"/>
      <c r="G5" s="27"/>
      <c r="H5" s="28"/>
      <c r="I5" s="28"/>
      <c r="J5" s="29"/>
      <c r="L5" s="26"/>
      <c r="M5" s="30"/>
      <c r="N5" s="30"/>
      <c r="O5" s="30"/>
      <c r="P5" s="31"/>
      <c r="Q5" s="32"/>
      <c r="R5" s="31"/>
      <c r="S5" s="33"/>
      <c r="T5" s="34" t="s">
        <v>1</v>
      </c>
      <c r="U5" s="34"/>
    </row>
    <row r="6" spans="1:21" s="9" customFormat="1" ht="47.25" x14ac:dyDescent="0.2">
      <c r="A6" s="35" t="s">
        <v>4</v>
      </c>
      <c r="B6" s="36" t="s">
        <v>5</v>
      </c>
      <c r="C6" s="36" t="s">
        <v>6</v>
      </c>
      <c r="D6" s="36" t="s">
        <v>7</v>
      </c>
      <c r="E6" s="36" t="s">
        <v>8</v>
      </c>
      <c r="F6" s="36" t="s">
        <v>9</v>
      </c>
      <c r="G6" s="37" t="s">
        <v>10</v>
      </c>
      <c r="H6" s="38" t="s">
        <v>11</v>
      </c>
      <c r="I6" s="39" t="s">
        <v>12</v>
      </c>
      <c r="J6" s="36" t="s">
        <v>13</v>
      </c>
      <c r="K6" s="36" t="s">
        <v>14</v>
      </c>
      <c r="L6" s="36" t="s">
        <v>15</v>
      </c>
      <c r="M6" s="40" t="s">
        <v>16</v>
      </c>
      <c r="N6" s="36" t="s">
        <v>17</v>
      </c>
      <c r="O6" s="41" t="s">
        <v>18</v>
      </c>
      <c r="P6" s="41" t="s">
        <v>19</v>
      </c>
      <c r="Q6" s="40" t="s">
        <v>20</v>
      </c>
      <c r="R6" s="41" t="s">
        <v>21</v>
      </c>
      <c r="S6" s="36" t="s">
        <v>22</v>
      </c>
      <c r="T6" s="36" t="s">
        <v>23</v>
      </c>
      <c r="U6" s="36" t="s">
        <v>24</v>
      </c>
    </row>
    <row r="7" spans="1:21" s="9" customFormat="1" ht="78.75" x14ac:dyDescent="0.2">
      <c r="A7" s="35">
        <v>1</v>
      </c>
      <c r="B7" s="42">
        <v>1</v>
      </c>
      <c r="C7" s="42">
        <v>1</v>
      </c>
      <c r="D7" s="42" t="s">
        <v>25</v>
      </c>
      <c r="E7" s="42" t="s">
        <v>26</v>
      </c>
      <c r="F7" s="43" t="s">
        <v>27</v>
      </c>
      <c r="G7" s="44">
        <v>6017345</v>
      </c>
      <c r="H7" s="45" t="s">
        <v>28</v>
      </c>
      <c r="I7" s="46" t="s">
        <v>29</v>
      </c>
      <c r="J7" s="42" t="s">
        <v>29</v>
      </c>
      <c r="K7" s="42" t="s">
        <v>30</v>
      </c>
      <c r="L7" s="42" t="s">
        <v>31</v>
      </c>
      <c r="M7" s="47">
        <v>297600</v>
      </c>
      <c r="N7" s="47">
        <v>297600</v>
      </c>
      <c r="O7" s="48">
        <f>148800+148800</f>
        <v>297600</v>
      </c>
      <c r="P7" s="48">
        <f>37200+37014+37076+37510+37200*4</f>
        <v>297600</v>
      </c>
      <c r="Q7" s="47">
        <f>51925+37200*3+59365</f>
        <v>222890</v>
      </c>
      <c r="R7" s="49">
        <f>51925+37200*3+59365</f>
        <v>222890</v>
      </c>
      <c r="S7" s="50" t="s">
        <v>32</v>
      </c>
      <c r="T7" s="51">
        <v>45551</v>
      </c>
      <c r="U7" s="52">
        <v>47118</v>
      </c>
    </row>
    <row r="8" spans="1:21" s="9" customFormat="1" ht="86.25" customHeight="1" x14ac:dyDescent="0.2">
      <c r="A8" s="53">
        <v>2</v>
      </c>
      <c r="B8" s="42">
        <v>1</v>
      </c>
      <c r="C8" s="42">
        <v>1</v>
      </c>
      <c r="D8" s="42" t="s">
        <v>33</v>
      </c>
      <c r="E8" s="42" t="s">
        <v>34</v>
      </c>
      <c r="F8" s="43" t="s">
        <v>35</v>
      </c>
      <c r="G8" s="44">
        <v>6000120</v>
      </c>
      <c r="H8" s="45" t="s">
        <v>36</v>
      </c>
      <c r="I8" s="46" t="s">
        <v>37</v>
      </c>
      <c r="J8" s="42" t="s">
        <v>38</v>
      </c>
      <c r="K8" s="42" t="s">
        <v>39</v>
      </c>
      <c r="L8" s="42" t="s">
        <v>40</v>
      </c>
      <c r="M8" s="47">
        <v>233148.1</v>
      </c>
      <c r="N8" s="47">
        <v>233148.1</v>
      </c>
      <c r="O8" s="49">
        <f>97885.6+10000+37300+70962.5</f>
        <v>216148.1</v>
      </c>
      <c r="P8" s="49">
        <f>97885.6+10000+37300+70962.5</f>
        <v>216148.1</v>
      </c>
      <c r="Q8" s="47">
        <f>13473.84+1209+4492.75+8688.92+83202.76+25858.9+70962.5</f>
        <v>207888.66999999998</v>
      </c>
      <c r="R8" s="49">
        <f>13473.84+1209+4492.75+8688.92+83202.76+25858.9+70962.5</f>
        <v>207888.66999999998</v>
      </c>
      <c r="S8" s="54" t="s">
        <v>41</v>
      </c>
      <c r="T8" s="51" t="s">
        <v>42</v>
      </c>
      <c r="U8" s="52">
        <v>45838</v>
      </c>
    </row>
    <row r="9" spans="1:21" s="9" customFormat="1" ht="89.25" x14ac:dyDescent="0.2">
      <c r="A9" s="53">
        <v>3</v>
      </c>
      <c r="B9" s="42">
        <v>1</v>
      </c>
      <c r="C9" s="42">
        <v>1</v>
      </c>
      <c r="D9" s="42" t="s">
        <v>33</v>
      </c>
      <c r="E9" s="42" t="s">
        <v>34</v>
      </c>
      <c r="F9" s="43" t="s">
        <v>35</v>
      </c>
      <c r="G9" s="44">
        <v>6000121</v>
      </c>
      <c r="H9" s="45" t="s">
        <v>43</v>
      </c>
      <c r="I9" s="46" t="s">
        <v>37</v>
      </c>
      <c r="J9" s="42" t="s">
        <v>44</v>
      </c>
      <c r="K9" s="42" t="s">
        <v>45</v>
      </c>
      <c r="L9" s="42" t="s">
        <v>46</v>
      </c>
      <c r="M9" s="47">
        <v>352355.52</v>
      </c>
      <c r="N9" s="47">
        <v>159000</v>
      </c>
      <c r="O9" s="49">
        <f>19000+320808.15+12547.37</f>
        <v>352355.52</v>
      </c>
      <c r="P9" s="49">
        <f>19000+140000</f>
        <v>159000</v>
      </c>
      <c r="Q9" s="47">
        <f>418.24+2091.23+2091.23+2091.23+2091.23+3764.21+672.5+2918.36+2834.16+2876.26+2876.26+3646.56+3020.56+123720.69+16128.06+180522.26+437.13</f>
        <v>352200.17000000004</v>
      </c>
      <c r="R9" s="49">
        <f>418.24+2091.23+2091.23+2091.23+2091.23+3764.21+672.5+2918.36+2834.16+2876.26+2876.26+3646.56+3020.56+123720.69+16128.08-12547.37+151.25</f>
        <v>158844.68</v>
      </c>
      <c r="S9" s="50" t="s">
        <v>47</v>
      </c>
      <c r="T9" s="51" t="s">
        <v>48</v>
      </c>
      <c r="U9" s="52">
        <v>46022</v>
      </c>
    </row>
    <row r="10" spans="1:21" s="9" customFormat="1" ht="76.5" x14ac:dyDescent="0.2">
      <c r="A10" s="35">
        <v>4</v>
      </c>
      <c r="B10" s="42">
        <v>1</v>
      </c>
      <c r="C10" s="42">
        <v>1</v>
      </c>
      <c r="D10" s="42" t="s">
        <v>33</v>
      </c>
      <c r="E10" s="42" t="s">
        <v>34</v>
      </c>
      <c r="F10" s="43" t="s">
        <v>35</v>
      </c>
      <c r="G10" s="44">
        <v>6000160</v>
      </c>
      <c r="H10" s="45" t="s">
        <v>49</v>
      </c>
      <c r="I10" s="46" t="s">
        <v>37</v>
      </c>
      <c r="J10" s="42" t="s">
        <v>50</v>
      </c>
      <c r="K10" s="42" t="s">
        <v>51</v>
      </c>
      <c r="L10" s="42" t="s">
        <v>52</v>
      </c>
      <c r="M10" s="47">
        <v>201897.8</v>
      </c>
      <c r="N10" s="47">
        <v>201897.8</v>
      </c>
      <c r="O10" s="49">
        <f>122877.8+75020</f>
        <v>197897.8</v>
      </c>
      <c r="P10" s="49">
        <f>122877.8+75020</f>
        <v>197897.8</v>
      </c>
      <c r="Q10" s="47">
        <f>75020+122877.8</f>
        <v>197897.8</v>
      </c>
      <c r="R10" s="49">
        <f>75020+122877.8</f>
        <v>197897.8</v>
      </c>
      <c r="S10" s="50" t="s">
        <v>53</v>
      </c>
      <c r="T10" s="51" t="s">
        <v>54</v>
      </c>
      <c r="U10" s="52">
        <v>45657</v>
      </c>
    </row>
    <row r="11" spans="1:21" s="9" customFormat="1" ht="76.5" x14ac:dyDescent="0.2">
      <c r="A11" s="53">
        <v>5</v>
      </c>
      <c r="B11" s="42">
        <v>1</v>
      </c>
      <c r="C11" s="42">
        <v>1</v>
      </c>
      <c r="D11" s="42" t="s">
        <v>33</v>
      </c>
      <c r="E11" s="42" t="s">
        <v>34</v>
      </c>
      <c r="F11" s="43" t="s">
        <v>35</v>
      </c>
      <c r="G11" s="44">
        <v>6000220</v>
      </c>
      <c r="H11" s="45" t="s">
        <v>55</v>
      </c>
      <c r="I11" s="46" t="s">
        <v>56</v>
      </c>
      <c r="J11" s="42" t="s">
        <v>57</v>
      </c>
      <c r="K11" s="42" t="s">
        <v>58</v>
      </c>
      <c r="L11" s="42" t="s">
        <v>59</v>
      </c>
      <c r="M11" s="47">
        <v>253396.85</v>
      </c>
      <c r="N11" s="47">
        <v>253396.85</v>
      </c>
      <c r="O11" s="49">
        <f>83945.25+159451.6+10000</f>
        <v>253396.85</v>
      </c>
      <c r="P11" s="49">
        <f>83945.25+159451.6+10000</f>
        <v>253396.85</v>
      </c>
      <c r="Q11" s="47">
        <f>77640.89+5485.96+14904.18+1040.98+1573.53+1573.53+1573.53+1593.53+818.4+143506.44</f>
        <v>249710.96999999997</v>
      </c>
      <c r="R11" s="55">
        <f>77640.89+5485.96+14904.18+1040.98+1573.53+1573.53+1573.53+1593.53+818.4+143506.44</f>
        <v>249710.96999999997</v>
      </c>
      <c r="S11" s="54" t="s">
        <v>60</v>
      </c>
      <c r="T11" s="51" t="s">
        <v>61</v>
      </c>
      <c r="U11" s="52">
        <v>46081</v>
      </c>
    </row>
    <row r="12" spans="1:21" s="9" customFormat="1" ht="38.25" x14ac:dyDescent="0.2">
      <c r="A12" s="35">
        <v>6</v>
      </c>
      <c r="B12" s="42">
        <v>1</v>
      </c>
      <c r="C12" s="42">
        <v>1</v>
      </c>
      <c r="D12" s="42" t="s">
        <v>33</v>
      </c>
      <c r="E12" s="42" t="s">
        <v>34</v>
      </c>
      <c r="F12" s="43" t="s">
        <v>35</v>
      </c>
      <c r="G12" s="44">
        <v>6000221</v>
      </c>
      <c r="H12" s="45" t="s">
        <v>62</v>
      </c>
      <c r="I12" s="46" t="s">
        <v>37</v>
      </c>
      <c r="J12" s="42" t="s">
        <v>63</v>
      </c>
      <c r="K12" s="42" t="s">
        <v>64</v>
      </c>
      <c r="L12" s="42" t="s">
        <v>65</v>
      </c>
      <c r="M12" s="47">
        <v>229301.3</v>
      </c>
      <c r="N12" s="47">
        <v>229301.3</v>
      </c>
      <c r="O12" s="49">
        <f>198301.3+31000</f>
        <v>229301.3</v>
      </c>
      <c r="P12" s="49">
        <f>198301.3+31000</f>
        <v>229301.3</v>
      </c>
      <c r="Q12" s="47">
        <f>198301.3+30998.39</f>
        <v>229299.69</v>
      </c>
      <c r="R12" s="49">
        <f>198301.3+30998.39</f>
        <v>229299.69</v>
      </c>
      <c r="S12" s="54" t="s">
        <v>66</v>
      </c>
      <c r="T12" s="51" t="s">
        <v>54</v>
      </c>
      <c r="U12" s="52">
        <v>45382</v>
      </c>
    </row>
    <row r="13" spans="1:21" s="9" customFormat="1" ht="47.25" x14ac:dyDescent="0.2">
      <c r="A13" s="53">
        <v>7</v>
      </c>
      <c r="B13" s="42">
        <v>1</v>
      </c>
      <c r="C13" s="42">
        <v>1</v>
      </c>
      <c r="D13" s="42" t="s">
        <v>33</v>
      </c>
      <c r="E13" s="42" t="s">
        <v>34</v>
      </c>
      <c r="F13" s="43" t="s">
        <v>35</v>
      </c>
      <c r="G13" s="44">
        <v>6000241</v>
      </c>
      <c r="H13" s="45" t="s">
        <v>67</v>
      </c>
      <c r="I13" s="46" t="s">
        <v>56</v>
      </c>
      <c r="J13" s="42" t="s">
        <v>68</v>
      </c>
      <c r="K13" s="42" t="s">
        <v>69</v>
      </c>
      <c r="L13" s="42" t="s">
        <v>70</v>
      </c>
      <c r="M13" s="47">
        <v>241686</v>
      </c>
      <c r="N13" s="47">
        <v>241686</v>
      </c>
      <c r="O13" s="49">
        <f>108686+133000</f>
        <v>241686</v>
      </c>
      <c r="P13" s="49">
        <f>108686+133000</f>
        <v>241686</v>
      </c>
      <c r="Q13" s="47">
        <f>2372.76+3380.66+3380.66+2481.37+1702.08+3540.58+6528.65+1845.07+1865.07+1845.07+1845.07+31434+9359.52+1890.6+1890.6+1890.6+1890.6+77252+1700+1910.6+1890.6+693.23+11780+5704+35150.28+26164</f>
        <v>241387.67000000004</v>
      </c>
      <c r="R13" s="49">
        <f>2372.76+3380.66+3380.66+2481.37+1702.08+3540.58+6528.65+1845.07+1865.07+1845.07+1845.07+31434+9359.52+1890.6+1890.6+1890.6+1890.6+77252+1700+1910.6+1890.6+693.23+11780+5704+35150.28+26164</f>
        <v>241387.67000000004</v>
      </c>
      <c r="S13" s="54" t="s">
        <v>71</v>
      </c>
      <c r="T13" s="52" t="s">
        <v>72</v>
      </c>
      <c r="U13" s="52">
        <v>46112</v>
      </c>
    </row>
    <row r="14" spans="1:21" s="9" customFormat="1" ht="63" x14ac:dyDescent="0.2">
      <c r="A14" s="53">
        <v>8</v>
      </c>
      <c r="B14" s="56">
        <v>1</v>
      </c>
      <c r="C14" s="56">
        <v>1</v>
      </c>
      <c r="D14" s="56" t="s">
        <v>33</v>
      </c>
      <c r="E14" s="56" t="s">
        <v>34</v>
      </c>
      <c r="F14" s="57" t="s">
        <v>35</v>
      </c>
      <c r="G14" s="58">
        <v>6010497</v>
      </c>
      <c r="H14" s="59" t="s">
        <v>73</v>
      </c>
      <c r="I14" s="60" t="s">
        <v>56</v>
      </c>
      <c r="J14" s="56" t="s">
        <v>74</v>
      </c>
      <c r="K14" s="56" t="s">
        <v>75</v>
      </c>
      <c r="L14" s="56" t="s">
        <v>76</v>
      </c>
      <c r="M14" s="55">
        <v>280000</v>
      </c>
      <c r="N14" s="55">
        <v>280000</v>
      </c>
      <c r="O14" s="61">
        <v>280000</v>
      </c>
      <c r="P14" s="61">
        <v>280000</v>
      </c>
      <c r="Q14" s="55">
        <f>42666.98+61950.86+13315.86+17254.04</f>
        <v>135187.74</v>
      </c>
      <c r="R14" s="55">
        <f>42666.98+61950.86+13315.86+17254.04</f>
        <v>135187.74</v>
      </c>
      <c r="S14" s="62" t="s">
        <v>77</v>
      </c>
      <c r="T14" s="63">
        <v>45664</v>
      </c>
      <c r="U14" s="64" t="s">
        <v>78</v>
      </c>
    </row>
    <row r="15" spans="1:21" s="9" customFormat="1" ht="89.25" x14ac:dyDescent="0.2">
      <c r="A15" s="35">
        <v>9</v>
      </c>
      <c r="B15" s="56">
        <v>1</v>
      </c>
      <c r="C15" s="56">
        <v>1</v>
      </c>
      <c r="D15" s="56" t="s">
        <v>33</v>
      </c>
      <c r="E15" s="56" t="s">
        <v>34</v>
      </c>
      <c r="F15" s="57" t="s">
        <v>35</v>
      </c>
      <c r="G15" s="58">
        <v>6010852</v>
      </c>
      <c r="H15" s="59" t="s">
        <v>79</v>
      </c>
      <c r="I15" s="60" t="s">
        <v>56</v>
      </c>
      <c r="J15" s="56" t="s">
        <v>68</v>
      </c>
      <c r="K15" s="56" t="s">
        <v>80</v>
      </c>
      <c r="L15" s="56" t="s">
        <v>81</v>
      </c>
      <c r="M15" s="55">
        <v>200000</v>
      </c>
      <c r="N15" s="55">
        <v>200000</v>
      </c>
      <c r="O15" s="61">
        <v>0</v>
      </c>
      <c r="P15" s="61">
        <v>0</v>
      </c>
      <c r="Q15" s="55">
        <v>0</v>
      </c>
      <c r="R15" s="61">
        <v>0</v>
      </c>
      <c r="S15" s="50" t="s">
        <v>82</v>
      </c>
      <c r="T15" s="63">
        <v>45664</v>
      </c>
      <c r="U15" s="64" t="s">
        <v>78</v>
      </c>
    </row>
    <row r="16" spans="1:21" s="9" customFormat="1" ht="89.25" x14ac:dyDescent="0.2">
      <c r="A16" s="53">
        <v>10</v>
      </c>
      <c r="B16" s="56">
        <v>1</v>
      </c>
      <c r="C16" s="56">
        <v>1</v>
      </c>
      <c r="D16" s="56" t="s">
        <v>33</v>
      </c>
      <c r="E16" s="56" t="s">
        <v>34</v>
      </c>
      <c r="F16" s="57" t="s">
        <v>35</v>
      </c>
      <c r="G16" s="58">
        <v>6010801</v>
      </c>
      <c r="H16" s="59" t="s">
        <v>83</v>
      </c>
      <c r="I16" s="60" t="s">
        <v>37</v>
      </c>
      <c r="J16" s="56" t="s">
        <v>63</v>
      </c>
      <c r="K16" s="56" t="s">
        <v>64</v>
      </c>
      <c r="L16" s="56" t="s">
        <v>84</v>
      </c>
      <c r="M16" s="55">
        <v>300000</v>
      </c>
      <c r="N16" s="55">
        <v>300000</v>
      </c>
      <c r="O16" s="61">
        <v>0</v>
      </c>
      <c r="P16" s="61">
        <v>0</v>
      </c>
      <c r="Q16" s="55">
        <v>0</v>
      </c>
      <c r="R16" s="61">
        <v>0</v>
      </c>
      <c r="S16" s="50" t="s">
        <v>85</v>
      </c>
      <c r="T16" s="63">
        <v>45664</v>
      </c>
      <c r="U16" s="64" t="s">
        <v>78</v>
      </c>
    </row>
    <row r="17" spans="1:21" s="9" customFormat="1" ht="89.25" x14ac:dyDescent="0.2">
      <c r="A17" s="35">
        <v>11</v>
      </c>
      <c r="B17" s="56">
        <v>1</v>
      </c>
      <c r="C17" s="56">
        <v>1</v>
      </c>
      <c r="D17" s="56" t="s">
        <v>33</v>
      </c>
      <c r="E17" s="56" t="s">
        <v>34</v>
      </c>
      <c r="F17" s="57" t="s">
        <v>35</v>
      </c>
      <c r="G17" s="58">
        <v>6010537</v>
      </c>
      <c r="H17" s="59" t="s">
        <v>86</v>
      </c>
      <c r="I17" s="60" t="s">
        <v>56</v>
      </c>
      <c r="J17" s="56" t="s">
        <v>87</v>
      </c>
      <c r="K17" s="56" t="s">
        <v>88</v>
      </c>
      <c r="L17" s="56" t="s">
        <v>89</v>
      </c>
      <c r="M17" s="55">
        <v>200000</v>
      </c>
      <c r="N17" s="55">
        <v>200000</v>
      </c>
      <c r="O17" s="61">
        <v>0</v>
      </c>
      <c r="P17" s="61">
        <v>0</v>
      </c>
      <c r="Q17" s="55">
        <v>0</v>
      </c>
      <c r="R17" s="61">
        <v>0</v>
      </c>
      <c r="S17" s="50" t="s">
        <v>90</v>
      </c>
      <c r="T17" s="63">
        <v>45664</v>
      </c>
      <c r="U17" s="64" t="s">
        <v>78</v>
      </c>
    </row>
    <row r="18" spans="1:21" s="9" customFormat="1" ht="114.75" x14ac:dyDescent="0.2">
      <c r="A18" s="35">
        <v>12</v>
      </c>
      <c r="B18" s="56">
        <v>1</v>
      </c>
      <c r="C18" s="56">
        <v>1</v>
      </c>
      <c r="D18" s="56" t="s">
        <v>33</v>
      </c>
      <c r="E18" s="56" t="s">
        <v>34</v>
      </c>
      <c r="F18" s="57" t="s">
        <v>35</v>
      </c>
      <c r="G18" s="58">
        <v>6010163</v>
      </c>
      <c r="H18" s="59" t="s">
        <v>91</v>
      </c>
      <c r="I18" s="60" t="s">
        <v>37</v>
      </c>
      <c r="J18" s="56" t="s">
        <v>92</v>
      </c>
      <c r="K18" s="56" t="s">
        <v>93</v>
      </c>
      <c r="L18" s="56" t="s">
        <v>94</v>
      </c>
      <c r="M18" s="55">
        <v>457600</v>
      </c>
      <c r="N18" s="55">
        <v>457600</v>
      </c>
      <c r="O18" s="61">
        <f>100745+179255</f>
        <v>280000</v>
      </c>
      <c r="P18" s="61">
        <f>100745+179255</f>
        <v>280000</v>
      </c>
      <c r="Q18" s="55">
        <f>5467+3483.19+3483.19+3580.63+3623.05</f>
        <v>19637.060000000001</v>
      </c>
      <c r="R18" s="61">
        <f>5467+3483.19+3483.19+3580.63+3623.05</f>
        <v>19637.060000000001</v>
      </c>
      <c r="S18" s="50" t="s">
        <v>95</v>
      </c>
      <c r="T18" s="63" t="s">
        <v>96</v>
      </c>
      <c r="U18" s="64">
        <v>46934</v>
      </c>
    </row>
    <row r="19" spans="1:21" s="9" customFormat="1" ht="63.75" x14ac:dyDescent="0.2">
      <c r="A19" s="53">
        <v>13</v>
      </c>
      <c r="B19" s="56">
        <v>1</v>
      </c>
      <c r="C19" s="56">
        <v>1</v>
      </c>
      <c r="D19" s="56" t="s">
        <v>33</v>
      </c>
      <c r="E19" s="56" t="s">
        <v>34</v>
      </c>
      <c r="F19" s="57" t="s">
        <v>35</v>
      </c>
      <c r="G19" s="58">
        <v>6006952</v>
      </c>
      <c r="H19" s="59" t="s">
        <v>97</v>
      </c>
      <c r="I19" s="60" t="s">
        <v>56</v>
      </c>
      <c r="J19" s="56" t="s">
        <v>56</v>
      </c>
      <c r="K19" s="56" t="s">
        <v>98</v>
      </c>
      <c r="L19" s="56" t="s">
        <v>99</v>
      </c>
      <c r="M19" s="55">
        <v>1000000</v>
      </c>
      <c r="N19" s="55">
        <v>1000000</v>
      </c>
      <c r="O19" s="61">
        <f>727200</f>
        <v>727200</v>
      </c>
      <c r="P19" s="61">
        <v>727200</v>
      </c>
      <c r="Q19" s="55">
        <f>29360.6+3098.55+24366.77+1264.16+25144.38+50078.71+53831.32+26770.1+55205.93</f>
        <v>269120.52</v>
      </c>
      <c r="R19" s="65">
        <f>29360.6+3098.55+24366.77+1264.16+25144.38+50078.71+53831.32+26770.1+55205.93</f>
        <v>269120.52</v>
      </c>
      <c r="S19" s="50" t="s">
        <v>100</v>
      </c>
      <c r="T19" s="63" t="s">
        <v>101</v>
      </c>
      <c r="U19" s="64" t="s">
        <v>102</v>
      </c>
    </row>
    <row r="20" spans="1:21" s="9" customFormat="1" ht="47.25" x14ac:dyDescent="0.2">
      <c r="A20" s="53">
        <v>14</v>
      </c>
      <c r="B20" s="56">
        <v>1</v>
      </c>
      <c r="C20" s="56">
        <v>1</v>
      </c>
      <c r="D20" s="56" t="s">
        <v>33</v>
      </c>
      <c r="E20" s="56" t="s">
        <v>103</v>
      </c>
      <c r="F20" s="57" t="s">
        <v>104</v>
      </c>
      <c r="G20" s="58">
        <v>6020782</v>
      </c>
      <c r="H20" s="59" t="s">
        <v>105</v>
      </c>
      <c r="I20" s="60" t="s">
        <v>29</v>
      </c>
      <c r="J20" s="56" t="s">
        <v>29</v>
      </c>
      <c r="K20" s="56" t="s">
        <v>106</v>
      </c>
      <c r="L20" s="56" t="s">
        <v>107</v>
      </c>
      <c r="M20" s="55">
        <v>994768.53</v>
      </c>
      <c r="N20" s="55">
        <v>994768.53</v>
      </c>
      <c r="O20" s="61">
        <v>994768.53</v>
      </c>
      <c r="P20" s="61">
        <v>994768.53</v>
      </c>
      <c r="Q20" s="55">
        <v>0</v>
      </c>
      <c r="R20" s="61">
        <v>0</v>
      </c>
      <c r="S20" s="50" t="s">
        <v>108</v>
      </c>
      <c r="T20" s="63" t="s">
        <v>109</v>
      </c>
      <c r="U20" s="64" t="s">
        <v>102</v>
      </c>
    </row>
    <row r="21" spans="1:21" s="9" customFormat="1" ht="76.5" x14ac:dyDescent="0.2">
      <c r="A21" s="35">
        <v>15</v>
      </c>
      <c r="B21" s="42">
        <v>1</v>
      </c>
      <c r="C21" s="42">
        <v>1</v>
      </c>
      <c r="D21" s="42" t="s">
        <v>33</v>
      </c>
      <c r="E21" s="42" t="s">
        <v>110</v>
      </c>
      <c r="F21" s="43" t="s">
        <v>35</v>
      </c>
      <c r="G21" s="44">
        <v>6004451</v>
      </c>
      <c r="H21" s="45" t="s">
        <v>111</v>
      </c>
      <c r="I21" s="46" t="s">
        <v>37</v>
      </c>
      <c r="J21" s="42" t="s">
        <v>63</v>
      </c>
      <c r="K21" s="42" t="s">
        <v>112</v>
      </c>
      <c r="L21" s="42" t="s">
        <v>113</v>
      </c>
      <c r="M21" s="47">
        <v>730000</v>
      </c>
      <c r="N21" s="47">
        <v>730000</v>
      </c>
      <c r="O21" s="49">
        <f>638600+52221.86</f>
        <v>690821.86</v>
      </c>
      <c r="P21" s="49">
        <f>638600+52221.86</f>
        <v>690821.86</v>
      </c>
      <c r="Q21" s="47">
        <f>63860+319300+191580+52221.86+63860</f>
        <v>690821.86</v>
      </c>
      <c r="R21" s="49">
        <f>63860+319300+191580+52221.86+63860</f>
        <v>690821.86</v>
      </c>
      <c r="S21" s="54" t="s">
        <v>114</v>
      </c>
      <c r="T21" s="51">
        <v>45391</v>
      </c>
      <c r="U21" s="52">
        <v>46387</v>
      </c>
    </row>
    <row r="22" spans="1:21" s="9" customFormat="1" ht="178.5" x14ac:dyDescent="0.2">
      <c r="A22" s="53">
        <v>16</v>
      </c>
      <c r="B22" s="42">
        <v>1</v>
      </c>
      <c r="C22" s="42">
        <v>1</v>
      </c>
      <c r="D22" s="42" t="s">
        <v>33</v>
      </c>
      <c r="E22" s="42" t="s">
        <v>110</v>
      </c>
      <c r="F22" s="43" t="s">
        <v>35</v>
      </c>
      <c r="G22" s="44">
        <v>6004999</v>
      </c>
      <c r="H22" s="45" t="s">
        <v>115</v>
      </c>
      <c r="I22" s="46" t="s">
        <v>56</v>
      </c>
      <c r="J22" s="42" t="s">
        <v>56</v>
      </c>
      <c r="K22" s="42" t="s">
        <v>116</v>
      </c>
      <c r="L22" s="42" t="s">
        <v>117</v>
      </c>
      <c r="M22" s="47">
        <v>710102</v>
      </c>
      <c r="N22" s="47">
        <v>710102</v>
      </c>
      <c r="O22" s="49">
        <f>397482+77743.04+161820+20000+9256.96+27937.2+15799.99</f>
        <v>710039.19</v>
      </c>
      <c r="P22" s="48">
        <f>397482+77743.04+161820+20000+9256.96+27937.2+15799.99</f>
        <v>710039.19</v>
      </c>
      <c r="Q22" s="47">
        <f>5000+77743.04+5000+397482</f>
        <v>485225.04</v>
      </c>
      <c r="R22" s="47">
        <f>5000+77743.04+5000+397482</f>
        <v>485225.04</v>
      </c>
      <c r="S22" s="54" t="s">
        <v>118</v>
      </c>
      <c r="T22" s="52" t="s">
        <v>119</v>
      </c>
      <c r="U22" s="52">
        <v>47118</v>
      </c>
    </row>
    <row r="23" spans="1:21" s="9" customFormat="1" ht="108.75" customHeight="1" x14ac:dyDescent="0.2">
      <c r="A23" s="35">
        <v>17</v>
      </c>
      <c r="B23" s="42">
        <v>2</v>
      </c>
      <c r="C23" s="42">
        <v>2</v>
      </c>
      <c r="D23" s="42" t="s">
        <v>120</v>
      </c>
      <c r="E23" s="42" t="s">
        <v>121</v>
      </c>
      <c r="F23" s="43" t="s">
        <v>122</v>
      </c>
      <c r="G23" s="44">
        <v>6000080</v>
      </c>
      <c r="H23" s="45" t="s">
        <v>123</v>
      </c>
      <c r="I23" s="46" t="s">
        <v>56</v>
      </c>
      <c r="J23" s="42" t="s">
        <v>68</v>
      </c>
      <c r="K23" s="42" t="s">
        <v>124</v>
      </c>
      <c r="L23" s="42" t="s">
        <v>125</v>
      </c>
      <c r="M23" s="47">
        <v>830509.6</v>
      </c>
      <c r="N23" s="47">
        <v>830509.6</v>
      </c>
      <c r="O23" s="49">
        <f>20876.08+806533.52+1847.6</f>
        <v>829257.2</v>
      </c>
      <c r="P23" s="49">
        <f>20876.08+806533.52+1847.6</f>
        <v>829257.2</v>
      </c>
      <c r="Q23" s="47">
        <f>(20853.4+22.68)+(91000+(33839.67+1009.46)+(27668.69+826.7)+(16401.64+488.35)+(42278.69+1297.94)+(9511.73+306.73)+(85869.91+2650.82)+(50534.26+1548.36)+(52433.88+1607.13)+(163257.03+4980.45)+(75746.38+2309.98)+(43264.3+1108.24)+(80635.16+2065.51))</f>
        <v>813517.09000000008</v>
      </c>
      <c r="R23" s="49">
        <f>(20853.4+22.68)+(91000+(33839.67+1009.46)+(27668.69+826.7)+(16401.64+488.35)+(42278.69+1297.94)+(9511.73+306.73)+(85869.91+2650.82)+(50534.26+1548.36)+(52433.88+1607.13)+(163257.03+4980.45)+(75746.38+2309.98)+(43264.3+1108.24)+(80635.16+2065.51))</f>
        <v>813517.09000000008</v>
      </c>
      <c r="S23" s="62" t="s">
        <v>126</v>
      </c>
      <c r="T23" s="52" t="s">
        <v>127</v>
      </c>
      <c r="U23" s="52">
        <v>46387</v>
      </c>
    </row>
    <row r="24" spans="1:21" s="9" customFormat="1" ht="51" x14ac:dyDescent="0.2">
      <c r="A24" s="53">
        <v>18</v>
      </c>
      <c r="B24" s="42">
        <v>2</v>
      </c>
      <c r="C24" s="42">
        <v>2</v>
      </c>
      <c r="D24" s="42" t="s">
        <v>120</v>
      </c>
      <c r="E24" s="42" t="s">
        <v>121</v>
      </c>
      <c r="F24" s="43" t="s">
        <v>122</v>
      </c>
      <c r="G24" s="44">
        <v>6000141</v>
      </c>
      <c r="H24" s="45" t="s">
        <v>128</v>
      </c>
      <c r="I24" s="46" t="s">
        <v>37</v>
      </c>
      <c r="J24" s="42" t="s">
        <v>44</v>
      </c>
      <c r="K24" s="42" t="s">
        <v>129</v>
      </c>
      <c r="L24" s="42" t="s">
        <v>130</v>
      </c>
      <c r="M24" s="47">
        <v>515665.52</v>
      </c>
      <c r="N24" s="47">
        <v>515665.52</v>
      </c>
      <c r="O24" s="66">
        <v>509465.52</v>
      </c>
      <c r="P24" s="66">
        <v>509465.52</v>
      </c>
      <c r="Q24" s="47">
        <f>4429.4+254247.94</f>
        <v>258677.34</v>
      </c>
      <c r="R24" s="49">
        <f>4429.4+254247.94</f>
        <v>258677.34</v>
      </c>
      <c r="S24" s="54" t="s">
        <v>131</v>
      </c>
      <c r="T24" s="51" t="s">
        <v>132</v>
      </c>
      <c r="U24" s="52">
        <v>46387</v>
      </c>
    </row>
    <row r="25" spans="1:21" s="9" customFormat="1" ht="102" x14ac:dyDescent="0.2">
      <c r="A25" s="53">
        <v>19</v>
      </c>
      <c r="B25" s="42">
        <v>2</v>
      </c>
      <c r="C25" s="42">
        <v>2</v>
      </c>
      <c r="D25" s="42" t="s">
        <v>120</v>
      </c>
      <c r="E25" s="42" t="s">
        <v>121</v>
      </c>
      <c r="F25" s="43" t="s">
        <v>122</v>
      </c>
      <c r="G25" s="44">
        <v>6000222</v>
      </c>
      <c r="H25" s="45" t="s">
        <v>133</v>
      </c>
      <c r="I25" s="46" t="s">
        <v>37</v>
      </c>
      <c r="J25" s="42" t="s">
        <v>63</v>
      </c>
      <c r="K25" s="42" t="s">
        <v>64</v>
      </c>
      <c r="L25" s="42" t="s">
        <v>134</v>
      </c>
      <c r="M25" s="47">
        <v>3856770.86</v>
      </c>
      <c r="N25" s="47">
        <v>3856770.86</v>
      </c>
      <c r="O25" s="49">
        <f>73904+3719080.65+55786.21</f>
        <v>3848770.86</v>
      </c>
      <c r="P25" s="49">
        <f>73904+3719080.65+55786.21</f>
        <v>3848770.86</v>
      </c>
      <c r="Q25" s="47">
        <f>73904+23140.73+238399.29+66459.2+11157.24+130963.15+34440.02+5578.62+5578.62+27342+114469.34+276547.79+5578.62+5578.62</f>
        <v>1019137.24</v>
      </c>
      <c r="R25" s="49">
        <f>73904+23140.73+238399.29+66459.2+11157.24+130963.15+34440.02+5578.62+5578.62+27342+114469.34+276547.79+5578.62+5578.62</f>
        <v>1019137.24</v>
      </c>
      <c r="S25" s="54" t="s">
        <v>135</v>
      </c>
      <c r="T25" s="51" t="s">
        <v>136</v>
      </c>
      <c r="U25" s="52">
        <v>46387</v>
      </c>
    </row>
    <row r="26" spans="1:21" s="9" customFormat="1" ht="104.25" customHeight="1" x14ac:dyDescent="0.2">
      <c r="A26" s="35">
        <v>20</v>
      </c>
      <c r="B26" s="42">
        <v>2</v>
      </c>
      <c r="C26" s="42">
        <v>2</v>
      </c>
      <c r="D26" s="42" t="s">
        <v>120</v>
      </c>
      <c r="E26" s="42" t="s">
        <v>121</v>
      </c>
      <c r="F26" s="43" t="s">
        <v>122</v>
      </c>
      <c r="G26" s="44">
        <v>6000240</v>
      </c>
      <c r="H26" s="45" t="s">
        <v>137</v>
      </c>
      <c r="I26" s="46" t="s">
        <v>37</v>
      </c>
      <c r="J26" s="42" t="s">
        <v>138</v>
      </c>
      <c r="K26" s="42" t="s">
        <v>139</v>
      </c>
      <c r="L26" s="42" t="s">
        <v>140</v>
      </c>
      <c r="M26" s="47">
        <v>1389703.91</v>
      </c>
      <c r="N26" s="47">
        <v>1200439.24</v>
      </c>
      <c r="O26" s="49">
        <f>512618.84+872085.07</f>
        <v>1384703.91</v>
      </c>
      <c r="P26" s="49">
        <f>433079.98+762359.26</f>
        <v>1195439.24</v>
      </c>
      <c r="Q26" s="47">
        <f>48000+51217.84+236247.15+77396.02+6000.89+31936.48+212115.14+43796.38+7756.08+123064.13+69427.31+187.65+46061.14+16971.57+217398.7+5390.05+7631.05</f>
        <v>1200597.58</v>
      </c>
      <c r="R26" s="49">
        <f>41171.81+236247.15+77396.02+31936.48+212115.14+43796.38+123064.13+69427.31+217398.7+5390.05</f>
        <v>1057943.17</v>
      </c>
      <c r="S26" s="54" t="s">
        <v>141</v>
      </c>
      <c r="T26" s="51" t="s">
        <v>142</v>
      </c>
      <c r="U26" s="52">
        <v>46568</v>
      </c>
    </row>
    <row r="27" spans="1:21" s="9" customFormat="1" ht="102" x14ac:dyDescent="0.2">
      <c r="A27" s="53">
        <v>21</v>
      </c>
      <c r="B27" s="42">
        <v>2</v>
      </c>
      <c r="C27" s="42">
        <v>2</v>
      </c>
      <c r="D27" s="42" t="s">
        <v>120</v>
      </c>
      <c r="E27" s="42" t="s">
        <v>121</v>
      </c>
      <c r="F27" s="43" t="s">
        <v>122</v>
      </c>
      <c r="G27" s="44">
        <v>6000242</v>
      </c>
      <c r="H27" s="67" t="s">
        <v>143</v>
      </c>
      <c r="I27" s="46" t="s">
        <v>56</v>
      </c>
      <c r="J27" s="42" t="s">
        <v>144</v>
      </c>
      <c r="K27" s="42" t="s">
        <v>80</v>
      </c>
      <c r="L27" s="42" t="s">
        <v>145</v>
      </c>
      <c r="M27" s="47">
        <v>790316.03</v>
      </c>
      <c r="N27" s="47">
        <v>790316.03</v>
      </c>
      <c r="O27" s="49">
        <f>754497.41+7333.84+8331.77</f>
        <v>770163.02</v>
      </c>
      <c r="P27" s="49">
        <f>754497.41+7333.84+8331.77</f>
        <v>770163.02</v>
      </c>
      <c r="Q27" s="47">
        <f>(370822+(27389.55+712.97)+(67336.96+1747.17)+(157527.81+4076.74)+(60222.77-0.5+1601.5)+(52637.05+1365.16)+(8292.69+214.75))+(6855.25+478.59)+(8331.77)</f>
        <v>769612.22999999986</v>
      </c>
      <c r="R27" s="49">
        <f>(173168.19+197653.81+(27389.55+712.97)+(67336.96+1747.17)+(157527.81+4076.74)+(60222.77-0.5+1601.5)+(52637.05+1365.16)+(8292.69+214.75))+(6855.25+478.59)+(8331.77)</f>
        <v>769612.22999999986</v>
      </c>
      <c r="S27" s="62" t="s">
        <v>146</v>
      </c>
      <c r="T27" s="51" t="s">
        <v>147</v>
      </c>
      <c r="U27" s="52">
        <v>46203</v>
      </c>
    </row>
    <row r="28" spans="1:21" s="9" customFormat="1" ht="76.5" x14ac:dyDescent="0.2">
      <c r="A28" s="35">
        <v>22</v>
      </c>
      <c r="B28" s="42">
        <v>2</v>
      </c>
      <c r="C28" s="42">
        <v>2</v>
      </c>
      <c r="D28" s="42" t="s">
        <v>120</v>
      </c>
      <c r="E28" s="42" t="s">
        <v>121</v>
      </c>
      <c r="F28" s="43" t="s">
        <v>122</v>
      </c>
      <c r="G28" s="44">
        <v>6002941</v>
      </c>
      <c r="H28" s="45" t="s">
        <v>148</v>
      </c>
      <c r="I28" s="46" t="s">
        <v>37</v>
      </c>
      <c r="J28" s="42" t="s">
        <v>149</v>
      </c>
      <c r="K28" s="42" t="s">
        <v>150</v>
      </c>
      <c r="L28" s="42" t="s">
        <v>151</v>
      </c>
      <c r="M28" s="47">
        <v>432328.62</v>
      </c>
      <c r="N28" s="47">
        <v>432328.62</v>
      </c>
      <c r="O28" s="49">
        <v>429848.62</v>
      </c>
      <c r="P28" s="49">
        <v>429848.62</v>
      </c>
      <c r="Q28" s="47">
        <f>49356.49</f>
        <v>49356.49</v>
      </c>
      <c r="R28" s="47">
        <f>49356.49</f>
        <v>49356.49</v>
      </c>
      <c r="S28" s="54" t="s">
        <v>152</v>
      </c>
      <c r="T28" s="51" t="s">
        <v>153</v>
      </c>
      <c r="U28" s="52">
        <v>46752</v>
      </c>
    </row>
    <row r="29" spans="1:21" s="9" customFormat="1" ht="127.5" x14ac:dyDescent="0.2">
      <c r="A29" s="35">
        <v>23</v>
      </c>
      <c r="B29" s="42">
        <v>2</v>
      </c>
      <c r="C29" s="42">
        <v>2</v>
      </c>
      <c r="D29" s="42" t="s">
        <v>120</v>
      </c>
      <c r="E29" s="42" t="s">
        <v>121</v>
      </c>
      <c r="F29" s="43" t="s">
        <v>122</v>
      </c>
      <c r="G29" s="44">
        <v>6003033</v>
      </c>
      <c r="H29" s="45" t="s">
        <v>154</v>
      </c>
      <c r="I29" s="46" t="s">
        <v>56</v>
      </c>
      <c r="J29" s="42" t="s">
        <v>155</v>
      </c>
      <c r="K29" s="42" t="s">
        <v>156</v>
      </c>
      <c r="L29" s="42" t="s">
        <v>157</v>
      </c>
      <c r="M29" s="47">
        <v>694000</v>
      </c>
      <c r="N29" s="47">
        <v>694000</v>
      </c>
      <c r="O29" s="49">
        <f>663665.37+9157.4</f>
        <v>672822.77</v>
      </c>
      <c r="P29" s="49">
        <f>663665.37+9157.4</f>
        <v>672822.77</v>
      </c>
      <c r="Q29" s="47">
        <f>((209529.01+5194.93)+(239554.48+5939.37)+203447.58)</f>
        <v>663665.37</v>
      </c>
      <c r="R29" s="49">
        <f>((209529.01+5194.93)+(239554.48+5939.37)+203447.58)</f>
        <v>663665.37</v>
      </c>
      <c r="S29" s="68" t="s">
        <v>158</v>
      </c>
      <c r="T29" s="51" t="s">
        <v>159</v>
      </c>
      <c r="U29" s="52">
        <v>46752</v>
      </c>
    </row>
    <row r="30" spans="1:21" s="9" customFormat="1" ht="89.25" x14ac:dyDescent="0.2">
      <c r="A30" s="53">
        <v>24</v>
      </c>
      <c r="B30" s="42">
        <v>2</v>
      </c>
      <c r="C30" s="42">
        <v>2</v>
      </c>
      <c r="D30" s="42" t="s">
        <v>120</v>
      </c>
      <c r="E30" s="42" t="s">
        <v>121</v>
      </c>
      <c r="F30" s="43" t="s">
        <v>122</v>
      </c>
      <c r="G30" s="44">
        <v>6003136</v>
      </c>
      <c r="H30" s="45" t="s">
        <v>160</v>
      </c>
      <c r="I30" s="46" t="s">
        <v>56</v>
      </c>
      <c r="J30" s="42" t="s">
        <v>68</v>
      </c>
      <c r="K30" s="42" t="s">
        <v>156</v>
      </c>
      <c r="L30" s="42" t="s">
        <v>161</v>
      </c>
      <c r="M30" s="47">
        <v>733521.32</v>
      </c>
      <c r="N30" s="47">
        <v>733521.32</v>
      </c>
      <c r="O30" s="49">
        <f>673921.32+9424+36456</f>
        <v>719801.32</v>
      </c>
      <c r="P30" s="49">
        <f>673921.32+9424+36456</f>
        <v>719801.32</v>
      </c>
      <c r="Q30" s="47">
        <f>(96847.43)+(36456)</f>
        <v>133303.43</v>
      </c>
      <c r="R30" s="49">
        <f>(96847.43)+(36456)</f>
        <v>133303.43</v>
      </c>
      <c r="S30" s="62" t="s">
        <v>162</v>
      </c>
      <c r="T30" s="51" t="s">
        <v>163</v>
      </c>
      <c r="U30" s="52">
        <v>46752</v>
      </c>
    </row>
    <row r="31" spans="1:21" s="9" customFormat="1" ht="102.75" customHeight="1" x14ac:dyDescent="0.2">
      <c r="A31" s="53">
        <v>25</v>
      </c>
      <c r="B31" s="42">
        <v>2</v>
      </c>
      <c r="C31" s="42">
        <v>2</v>
      </c>
      <c r="D31" s="42" t="s">
        <v>120</v>
      </c>
      <c r="E31" s="42" t="s">
        <v>121</v>
      </c>
      <c r="F31" s="43" t="s">
        <v>122</v>
      </c>
      <c r="G31" s="44">
        <v>6003183</v>
      </c>
      <c r="H31" s="45" t="s">
        <v>164</v>
      </c>
      <c r="I31" s="46" t="s">
        <v>56</v>
      </c>
      <c r="J31" s="42" t="s">
        <v>165</v>
      </c>
      <c r="K31" s="42" t="s">
        <v>156</v>
      </c>
      <c r="L31" s="42" t="s">
        <v>166</v>
      </c>
      <c r="M31" s="69">
        <v>643362.05000000005</v>
      </c>
      <c r="N31" s="69">
        <v>643362.05000000005</v>
      </c>
      <c r="O31" s="49">
        <f>584010.05+9176+36456</f>
        <v>629642.05000000005</v>
      </c>
      <c r="P31" s="49">
        <f>584010.05+9176+36456</f>
        <v>629642.05000000005</v>
      </c>
      <c r="Q31" s="47">
        <f>(82628.32+51115.69)+(36456)</f>
        <v>170200.01</v>
      </c>
      <c r="R31" s="49">
        <f>(82628.32+51115.69)+(36456)</f>
        <v>170200.01</v>
      </c>
      <c r="S31" s="62" t="s">
        <v>167</v>
      </c>
      <c r="T31" s="51" t="s">
        <v>168</v>
      </c>
      <c r="U31" s="52">
        <v>46752</v>
      </c>
    </row>
    <row r="32" spans="1:21" s="9" customFormat="1" ht="31.5" x14ac:dyDescent="0.2">
      <c r="A32" s="35">
        <v>26</v>
      </c>
      <c r="B32" s="42">
        <v>2</v>
      </c>
      <c r="C32" s="42">
        <v>2</v>
      </c>
      <c r="D32" s="42" t="s">
        <v>120</v>
      </c>
      <c r="E32" s="42" t="s">
        <v>121</v>
      </c>
      <c r="F32" s="43" t="s">
        <v>122</v>
      </c>
      <c r="G32" s="44">
        <v>6017386</v>
      </c>
      <c r="H32" s="45" t="s">
        <v>169</v>
      </c>
      <c r="I32" s="46" t="s">
        <v>56</v>
      </c>
      <c r="J32" s="42" t="s">
        <v>165</v>
      </c>
      <c r="K32" s="42" t="s">
        <v>156</v>
      </c>
      <c r="L32" s="42" t="s">
        <v>170</v>
      </c>
      <c r="M32" s="69">
        <v>1658987.56</v>
      </c>
      <c r="N32" s="69">
        <v>1324920</v>
      </c>
      <c r="O32" s="49">
        <v>0</v>
      </c>
      <c r="P32" s="49">
        <v>0</v>
      </c>
      <c r="Q32" s="47">
        <v>0</v>
      </c>
      <c r="R32" s="49">
        <v>0</v>
      </c>
      <c r="S32" s="62" t="s">
        <v>171</v>
      </c>
      <c r="T32" s="51" t="s">
        <v>172</v>
      </c>
      <c r="U32" s="52" t="s">
        <v>102</v>
      </c>
    </row>
    <row r="33" spans="1:21" s="9" customFormat="1" ht="145.5" customHeight="1" x14ac:dyDescent="0.2">
      <c r="A33" s="53">
        <v>27</v>
      </c>
      <c r="B33" s="42">
        <v>2</v>
      </c>
      <c r="C33" s="42">
        <v>2</v>
      </c>
      <c r="D33" s="42" t="s">
        <v>120</v>
      </c>
      <c r="E33" s="42" t="s">
        <v>121</v>
      </c>
      <c r="F33" s="43" t="s">
        <v>122</v>
      </c>
      <c r="G33" s="44">
        <v>6016513</v>
      </c>
      <c r="H33" s="45" t="s">
        <v>173</v>
      </c>
      <c r="I33" s="46" t="s">
        <v>37</v>
      </c>
      <c r="J33" s="42" t="s">
        <v>174</v>
      </c>
      <c r="K33" s="42" t="s">
        <v>175</v>
      </c>
      <c r="L33" s="42" t="s">
        <v>176</v>
      </c>
      <c r="M33" s="69">
        <v>1158000</v>
      </c>
      <c r="N33" s="69">
        <v>1134000</v>
      </c>
      <c r="O33" s="49">
        <v>29915</v>
      </c>
      <c r="P33" s="49">
        <v>29915</v>
      </c>
      <c r="Q33" s="47">
        <v>0</v>
      </c>
      <c r="R33" s="49">
        <v>0</v>
      </c>
      <c r="S33" s="62" t="s">
        <v>177</v>
      </c>
      <c r="T33" s="51">
        <v>45936</v>
      </c>
      <c r="U33" s="52" t="s">
        <v>102</v>
      </c>
    </row>
    <row r="34" spans="1:21" s="9" customFormat="1" ht="127.5" x14ac:dyDescent="0.2">
      <c r="A34" s="35">
        <v>28</v>
      </c>
      <c r="B34" s="42">
        <v>2</v>
      </c>
      <c r="C34" s="42">
        <v>2</v>
      </c>
      <c r="D34" s="42" t="s">
        <v>120</v>
      </c>
      <c r="E34" s="42" t="s">
        <v>121</v>
      </c>
      <c r="F34" s="43" t="s">
        <v>122</v>
      </c>
      <c r="G34" s="44">
        <v>6016197</v>
      </c>
      <c r="H34" s="45" t="s">
        <v>178</v>
      </c>
      <c r="I34" s="46" t="s">
        <v>56</v>
      </c>
      <c r="J34" s="42" t="s">
        <v>165</v>
      </c>
      <c r="K34" s="42" t="s">
        <v>179</v>
      </c>
      <c r="L34" s="42" t="s">
        <v>180</v>
      </c>
      <c r="M34" s="69">
        <v>2293903.21</v>
      </c>
      <c r="N34" s="69">
        <v>1503903.21</v>
      </c>
      <c r="O34" s="49">
        <v>0</v>
      </c>
      <c r="P34" s="49">
        <v>0</v>
      </c>
      <c r="Q34" s="47">
        <v>0</v>
      </c>
      <c r="R34" s="49">
        <v>0</v>
      </c>
      <c r="S34" s="62" t="s">
        <v>181</v>
      </c>
      <c r="T34" s="51">
        <v>45667</v>
      </c>
      <c r="U34" s="52" t="s">
        <v>102</v>
      </c>
    </row>
    <row r="35" spans="1:21" s="9" customFormat="1" ht="38.25" x14ac:dyDescent="0.2">
      <c r="A35" s="53">
        <v>29</v>
      </c>
      <c r="B35" s="42">
        <v>2</v>
      </c>
      <c r="C35" s="42">
        <v>2</v>
      </c>
      <c r="D35" s="42" t="s">
        <v>120</v>
      </c>
      <c r="E35" s="42" t="s">
        <v>121</v>
      </c>
      <c r="F35" s="43" t="s">
        <v>122</v>
      </c>
      <c r="G35" s="44">
        <v>6017458</v>
      </c>
      <c r="H35" s="45" t="s">
        <v>182</v>
      </c>
      <c r="I35" s="46" t="s">
        <v>37</v>
      </c>
      <c r="J35" s="42" t="s">
        <v>183</v>
      </c>
      <c r="K35" s="42" t="s">
        <v>184</v>
      </c>
      <c r="L35" s="42" t="s">
        <v>185</v>
      </c>
      <c r="M35" s="69">
        <v>2378000</v>
      </c>
      <c r="N35" s="69">
        <v>2328000</v>
      </c>
      <c r="O35" s="49">
        <v>0</v>
      </c>
      <c r="P35" s="49">
        <v>0</v>
      </c>
      <c r="Q35" s="47">
        <v>0</v>
      </c>
      <c r="R35" s="49">
        <v>0</v>
      </c>
      <c r="S35" s="50" t="s">
        <v>186</v>
      </c>
      <c r="T35" s="51">
        <v>45931</v>
      </c>
      <c r="U35" s="52" t="s">
        <v>102</v>
      </c>
    </row>
    <row r="36" spans="1:21" s="9" customFormat="1" ht="89.25" x14ac:dyDescent="0.2">
      <c r="A36" s="35">
        <v>31</v>
      </c>
      <c r="B36" s="42">
        <v>2</v>
      </c>
      <c r="C36" s="42">
        <v>2</v>
      </c>
      <c r="D36" s="42" t="s">
        <v>120</v>
      </c>
      <c r="E36" s="42" t="s">
        <v>121</v>
      </c>
      <c r="F36" s="43" t="s">
        <v>122</v>
      </c>
      <c r="G36" s="44">
        <v>6017411</v>
      </c>
      <c r="H36" s="45" t="s">
        <v>187</v>
      </c>
      <c r="I36" s="46" t="s">
        <v>37</v>
      </c>
      <c r="J36" s="42" t="s">
        <v>63</v>
      </c>
      <c r="K36" s="42" t="s">
        <v>156</v>
      </c>
      <c r="L36" s="42" t="s">
        <v>188</v>
      </c>
      <c r="M36" s="69">
        <v>915570</v>
      </c>
      <c r="N36" s="69">
        <v>915570</v>
      </c>
      <c r="O36" s="49">
        <v>36369.83</v>
      </c>
      <c r="P36" s="49">
        <v>36369.83</v>
      </c>
      <c r="Q36" s="47">
        <v>0</v>
      </c>
      <c r="R36" s="49">
        <v>0</v>
      </c>
      <c r="S36" s="50" t="s">
        <v>189</v>
      </c>
      <c r="T36" s="51">
        <v>45937</v>
      </c>
      <c r="U36" s="52" t="s">
        <v>190</v>
      </c>
    </row>
    <row r="37" spans="1:21" s="9" customFormat="1" ht="88.5" customHeight="1" x14ac:dyDescent="0.2">
      <c r="A37" s="53">
        <v>32</v>
      </c>
      <c r="B37" s="42">
        <v>2</v>
      </c>
      <c r="C37" s="42">
        <v>2</v>
      </c>
      <c r="D37" s="42" t="s">
        <v>120</v>
      </c>
      <c r="E37" s="42" t="s">
        <v>121</v>
      </c>
      <c r="F37" s="43" t="s">
        <v>122</v>
      </c>
      <c r="G37" s="44">
        <v>6017449</v>
      </c>
      <c r="H37" s="45" t="s">
        <v>191</v>
      </c>
      <c r="I37" s="46" t="s">
        <v>37</v>
      </c>
      <c r="J37" s="42" t="s">
        <v>192</v>
      </c>
      <c r="K37" s="42" t="s">
        <v>193</v>
      </c>
      <c r="L37" s="42" t="s">
        <v>194</v>
      </c>
      <c r="M37" s="69">
        <v>1845000</v>
      </c>
      <c r="N37" s="69">
        <v>1815000</v>
      </c>
      <c r="O37" s="49">
        <v>0</v>
      </c>
      <c r="P37" s="49">
        <v>0</v>
      </c>
      <c r="Q37" s="47">
        <v>0</v>
      </c>
      <c r="R37" s="49">
        <v>0</v>
      </c>
      <c r="S37" s="62" t="s">
        <v>195</v>
      </c>
      <c r="T37" s="51">
        <v>45932</v>
      </c>
      <c r="U37" s="52" t="s">
        <v>190</v>
      </c>
    </row>
    <row r="38" spans="1:21" s="9" customFormat="1" ht="63" x14ac:dyDescent="0.2">
      <c r="A38" s="35">
        <v>33</v>
      </c>
      <c r="B38" s="42">
        <v>2</v>
      </c>
      <c r="C38" s="42">
        <v>2</v>
      </c>
      <c r="D38" s="42" t="s">
        <v>120</v>
      </c>
      <c r="E38" s="42" t="s">
        <v>121</v>
      </c>
      <c r="F38" s="43" t="s">
        <v>122</v>
      </c>
      <c r="G38" s="44">
        <v>6017406</v>
      </c>
      <c r="H38" s="45" t="s">
        <v>196</v>
      </c>
      <c r="I38" s="46" t="s">
        <v>56</v>
      </c>
      <c r="J38" s="42" t="s">
        <v>144</v>
      </c>
      <c r="K38" s="42" t="s">
        <v>197</v>
      </c>
      <c r="L38" s="42" t="s">
        <v>198</v>
      </c>
      <c r="M38" s="69">
        <v>720440</v>
      </c>
      <c r="N38" s="69">
        <v>683240</v>
      </c>
      <c r="O38" s="49">
        <f>62000+37200</f>
        <v>99200</v>
      </c>
      <c r="P38" s="49">
        <f>62000</f>
        <v>62000</v>
      </c>
      <c r="Q38" s="47">
        <v>0</v>
      </c>
      <c r="R38" s="49">
        <v>0</v>
      </c>
      <c r="S38" s="62" t="s">
        <v>199</v>
      </c>
      <c r="T38" s="51" t="s">
        <v>200</v>
      </c>
      <c r="U38" s="52">
        <v>47118</v>
      </c>
    </row>
    <row r="39" spans="1:21" s="9" customFormat="1" ht="89.25" x14ac:dyDescent="0.2">
      <c r="A39" s="35">
        <v>34</v>
      </c>
      <c r="B39" s="42">
        <v>2</v>
      </c>
      <c r="C39" s="42">
        <v>2</v>
      </c>
      <c r="D39" s="42" t="s">
        <v>120</v>
      </c>
      <c r="E39" s="42" t="s">
        <v>121</v>
      </c>
      <c r="F39" s="43" t="s">
        <v>122</v>
      </c>
      <c r="G39" s="44">
        <v>6017440</v>
      </c>
      <c r="H39" s="45" t="s">
        <v>201</v>
      </c>
      <c r="I39" s="46" t="s">
        <v>56</v>
      </c>
      <c r="J39" s="42" t="s">
        <v>202</v>
      </c>
      <c r="K39" s="42" t="s">
        <v>203</v>
      </c>
      <c r="L39" s="42" t="s">
        <v>204</v>
      </c>
      <c r="M39" s="69">
        <v>540000</v>
      </c>
      <c r="N39" s="69">
        <v>540000</v>
      </c>
      <c r="O39" s="49">
        <v>0</v>
      </c>
      <c r="P39" s="49">
        <v>0</v>
      </c>
      <c r="Q39" s="47">
        <v>0</v>
      </c>
      <c r="R39" s="49">
        <v>0</v>
      </c>
      <c r="S39" s="62" t="s">
        <v>205</v>
      </c>
      <c r="T39" s="51">
        <v>45932</v>
      </c>
      <c r="U39" s="52" t="s">
        <v>190</v>
      </c>
    </row>
    <row r="40" spans="1:21" s="9" customFormat="1" ht="76.5" x14ac:dyDescent="0.2">
      <c r="A40" s="53">
        <v>35</v>
      </c>
      <c r="B40" s="42">
        <v>2</v>
      </c>
      <c r="C40" s="42">
        <v>2</v>
      </c>
      <c r="D40" s="42" t="s">
        <v>206</v>
      </c>
      <c r="E40" s="42" t="s">
        <v>207</v>
      </c>
      <c r="F40" s="43" t="s">
        <v>208</v>
      </c>
      <c r="G40" s="44">
        <v>6003466</v>
      </c>
      <c r="H40" s="45" t="s">
        <v>209</v>
      </c>
      <c r="I40" s="46" t="s">
        <v>56</v>
      </c>
      <c r="J40" s="42" t="s">
        <v>68</v>
      </c>
      <c r="K40" s="42" t="s">
        <v>203</v>
      </c>
      <c r="L40" s="42" t="s">
        <v>210</v>
      </c>
      <c r="M40" s="69">
        <v>5160000</v>
      </c>
      <c r="N40" s="69">
        <v>5160000</v>
      </c>
      <c r="O40" s="49">
        <v>0</v>
      </c>
      <c r="P40" s="49">
        <v>0</v>
      </c>
      <c r="Q40" s="47">
        <v>0</v>
      </c>
      <c r="R40" s="49">
        <v>0</v>
      </c>
      <c r="S40" s="54" t="s">
        <v>211</v>
      </c>
      <c r="T40" s="51" t="s">
        <v>212</v>
      </c>
      <c r="U40" s="52" t="s">
        <v>190</v>
      </c>
    </row>
    <row r="41" spans="1:21" s="9" customFormat="1" ht="38.25" x14ac:dyDescent="0.2">
      <c r="A41" s="53">
        <v>36</v>
      </c>
      <c r="B41" s="42">
        <v>2</v>
      </c>
      <c r="C41" s="42">
        <v>2</v>
      </c>
      <c r="D41" s="42" t="s">
        <v>206</v>
      </c>
      <c r="E41" s="42">
        <v>2.2000000000000002</v>
      </c>
      <c r="F41" s="43" t="s">
        <v>208</v>
      </c>
      <c r="G41" s="44">
        <v>6003467</v>
      </c>
      <c r="H41" s="45" t="s">
        <v>213</v>
      </c>
      <c r="I41" s="46" t="s">
        <v>56</v>
      </c>
      <c r="J41" s="42" t="s">
        <v>68</v>
      </c>
      <c r="K41" s="42" t="s">
        <v>203</v>
      </c>
      <c r="L41" s="42" t="s">
        <v>214</v>
      </c>
      <c r="M41" s="69">
        <v>777500</v>
      </c>
      <c r="N41" s="69">
        <v>777500</v>
      </c>
      <c r="O41" s="49">
        <v>0</v>
      </c>
      <c r="P41" s="49">
        <v>0</v>
      </c>
      <c r="Q41" s="47">
        <v>0</v>
      </c>
      <c r="R41" s="49">
        <v>0</v>
      </c>
      <c r="S41" s="54" t="s">
        <v>215</v>
      </c>
      <c r="T41" s="51" t="s">
        <v>212</v>
      </c>
      <c r="U41" s="52" t="s">
        <v>216</v>
      </c>
    </row>
    <row r="42" spans="1:21" s="9" customFormat="1" ht="47.25" x14ac:dyDescent="0.2">
      <c r="A42" s="35">
        <v>37</v>
      </c>
      <c r="B42" s="42">
        <v>2</v>
      </c>
      <c r="C42" s="42">
        <v>2</v>
      </c>
      <c r="D42" s="42" t="s">
        <v>206</v>
      </c>
      <c r="E42" s="42" t="s">
        <v>217</v>
      </c>
      <c r="F42" s="43" t="s">
        <v>218</v>
      </c>
      <c r="G42" s="44">
        <v>6000769</v>
      </c>
      <c r="H42" s="45" t="s">
        <v>219</v>
      </c>
      <c r="I42" s="46" t="s">
        <v>37</v>
      </c>
      <c r="J42" s="42" t="s">
        <v>220</v>
      </c>
      <c r="K42" s="42" t="s">
        <v>221</v>
      </c>
      <c r="L42" s="42" t="s">
        <v>222</v>
      </c>
      <c r="M42" s="47">
        <v>705583.28</v>
      </c>
      <c r="N42" s="47">
        <v>705583.28</v>
      </c>
      <c r="O42" s="49">
        <v>705583.28</v>
      </c>
      <c r="P42" s="49">
        <v>705583.28</v>
      </c>
      <c r="Q42" s="47">
        <f>36554.12+1006.33+110767.31+331669.83+11656.86+109242.77+131.02+392.3+2874.81+98690.8+2597.13</f>
        <v>705583.28000000014</v>
      </c>
      <c r="R42" s="49">
        <f>36554.12+1006.33+110767.31+331669.83+11656.86+109242.77+131.02+392.3+2874.81+98690.8+2597.13</f>
        <v>705583.28000000014</v>
      </c>
      <c r="S42" s="54" t="s">
        <v>223</v>
      </c>
      <c r="T42" s="51" t="s">
        <v>224</v>
      </c>
      <c r="U42" s="52">
        <v>45473</v>
      </c>
    </row>
    <row r="43" spans="1:21" s="9" customFormat="1" ht="51" x14ac:dyDescent="0.2">
      <c r="A43" s="53">
        <v>38</v>
      </c>
      <c r="B43" s="42">
        <v>2</v>
      </c>
      <c r="C43" s="42">
        <v>2</v>
      </c>
      <c r="D43" s="42" t="s">
        <v>206</v>
      </c>
      <c r="E43" s="42" t="s">
        <v>217</v>
      </c>
      <c r="F43" s="43" t="s">
        <v>218</v>
      </c>
      <c r="G43" s="44">
        <v>6000888</v>
      </c>
      <c r="H43" s="45" t="s">
        <v>225</v>
      </c>
      <c r="I43" s="46" t="s">
        <v>37</v>
      </c>
      <c r="J43" s="42" t="s">
        <v>226</v>
      </c>
      <c r="K43" s="42" t="s">
        <v>203</v>
      </c>
      <c r="L43" s="42" t="s">
        <v>227</v>
      </c>
      <c r="M43" s="47">
        <v>761354</v>
      </c>
      <c r="N43" s="47">
        <v>761354</v>
      </c>
      <c r="O43" s="49">
        <v>41354</v>
      </c>
      <c r="P43" s="49">
        <v>41354</v>
      </c>
      <c r="Q43" s="47">
        <f>20000+1169.28</f>
        <v>21169.279999999999</v>
      </c>
      <c r="R43" s="49">
        <f>20000+1169.28</f>
        <v>21169.279999999999</v>
      </c>
      <c r="S43" s="54" t="s">
        <v>228</v>
      </c>
      <c r="T43" s="51" t="s">
        <v>229</v>
      </c>
      <c r="U43" s="52">
        <v>47299</v>
      </c>
    </row>
    <row r="44" spans="1:21" s="9" customFormat="1" ht="63.75" x14ac:dyDescent="0.2">
      <c r="A44" s="35">
        <v>39</v>
      </c>
      <c r="B44" s="42">
        <v>2</v>
      </c>
      <c r="C44" s="42">
        <v>2</v>
      </c>
      <c r="D44" s="42" t="s">
        <v>206</v>
      </c>
      <c r="E44" s="42" t="s">
        <v>217</v>
      </c>
      <c r="F44" s="43" t="s">
        <v>218</v>
      </c>
      <c r="G44" s="44">
        <v>6000744</v>
      </c>
      <c r="H44" s="45" t="s">
        <v>230</v>
      </c>
      <c r="I44" s="46" t="s">
        <v>37</v>
      </c>
      <c r="J44" s="42" t="s">
        <v>231</v>
      </c>
      <c r="K44" s="42" t="s">
        <v>232</v>
      </c>
      <c r="L44" s="42" t="s">
        <v>233</v>
      </c>
      <c r="M44" s="47">
        <v>4450000</v>
      </c>
      <c r="N44" s="47">
        <v>4450000</v>
      </c>
      <c r="O44" s="49">
        <f>76837.67</f>
        <v>76837.67</v>
      </c>
      <c r="P44" s="49">
        <f>76837.67</f>
        <v>76837.67</v>
      </c>
      <c r="Q44" s="47">
        <f>21551.8+29025.18+31.56+11152.92</f>
        <v>61761.459999999992</v>
      </c>
      <c r="R44" s="49">
        <f>21551.8+29025.18+31.56+11152.92</f>
        <v>61761.459999999992</v>
      </c>
      <c r="S44" s="54" t="s">
        <v>234</v>
      </c>
      <c r="T44" s="63">
        <v>45078</v>
      </c>
      <c r="U44" s="52">
        <v>46387</v>
      </c>
    </row>
    <row r="45" spans="1:21" s="9" customFormat="1" ht="89.25" x14ac:dyDescent="0.2">
      <c r="A45" s="53">
        <v>40</v>
      </c>
      <c r="B45" s="42">
        <v>2</v>
      </c>
      <c r="C45" s="42">
        <v>2</v>
      </c>
      <c r="D45" s="42" t="s">
        <v>235</v>
      </c>
      <c r="E45" s="42" t="s">
        <v>236</v>
      </c>
      <c r="F45" s="43" t="s">
        <v>237</v>
      </c>
      <c r="G45" s="44">
        <v>6007204</v>
      </c>
      <c r="H45" s="45" t="s">
        <v>238</v>
      </c>
      <c r="I45" s="46" t="s">
        <v>37</v>
      </c>
      <c r="J45" s="42" t="s">
        <v>239</v>
      </c>
      <c r="K45" s="42" t="s">
        <v>203</v>
      </c>
      <c r="L45" s="42" t="s">
        <v>240</v>
      </c>
      <c r="M45" s="47">
        <v>5917819.7800000003</v>
      </c>
      <c r="N45" s="47">
        <v>5917819.7800000003</v>
      </c>
      <c r="O45" s="49">
        <f>5722819.78</f>
        <v>5722819.7800000003</v>
      </c>
      <c r="P45" s="49">
        <f>5722819.78</f>
        <v>5722819.7800000003</v>
      </c>
      <c r="Q45" s="47">
        <f>(181132.95+5602.05+265028+116252.24+246304.99+87423.14+272856.2+81087.21+81506.58)</f>
        <v>1337193.3600000001</v>
      </c>
      <c r="R45" s="49">
        <f>(181132.95+5602.05+265028+116252.24+246304.99+87423.14+272856.2+81087.21+81506.58)</f>
        <v>1337193.3600000001</v>
      </c>
      <c r="S45" s="62" t="s">
        <v>241</v>
      </c>
      <c r="T45" s="51" t="s">
        <v>242</v>
      </c>
      <c r="U45" s="52">
        <v>46934</v>
      </c>
    </row>
    <row r="46" spans="1:21" s="9" customFormat="1" ht="249.75" customHeight="1" x14ac:dyDescent="0.2">
      <c r="A46" s="53">
        <v>41</v>
      </c>
      <c r="B46" s="42">
        <v>2</v>
      </c>
      <c r="C46" s="42">
        <v>2</v>
      </c>
      <c r="D46" s="42" t="s">
        <v>235</v>
      </c>
      <c r="E46" s="42" t="s">
        <v>236</v>
      </c>
      <c r="F46" s="43" t="s">
        <v>237</v>
      </c>
      <c r="G46" s="44">
        <v>6006962</v>
      </c>
      <c r="H46" s="45" t="s">
        <v>243</v>
      </c>
      <c r="I46" s="46" t="s">
        <v>37</v>
      </c>
      <c r="J46" s="42" t="s">
        <v>226</v>
      </c>
      <c r="K46" s="42" t="s">
        <v>203</v>
      </c>
      <c r="L46" s="42" t="s">
        <v>244</v>
      </c>
      <c r="M46" s="47">
        <v>7014200</v>
      </c>
      <c r="N46" s="47">
        <v>7014200</v>
      </c>
      <c r="O46" s="49">
        <f>(4857183.5-4798214.15)</f>
        <v>58969.349999999627</v>
      </c>
      <c r="P46" s="49">
        <f>(4857183.5-4798214.15)</f>
        <v>58969.349999999627</v>
      </c>
      <c r="Q46" s="47">
        <f>(24939.81+771.33)</f>
        <v>25711.140000000003</v>
      </c>
      <c r="R46" s="49">
        <f>(24939.81+771.33)</f>
        <v>25711.140000000003</v>
      </c>
      <c r="S46" s="62" t="s">
        <v>245</v>
      </c>
      <c r="T46" s="51" t="s">
        <v>246</v>
      </c>
      <c r="U46" s="52">
        <v>46934</v>
      </c>
    </row>
    <row r="47" spans="1:21" s="9" customFormat="1" ht="189.75" customHeight="1" x14ac:dyDescent="0.2">
      <c r="A47" s="35">
        <v>42</v>
      </c>
      <c r="B47" s="42">
        <v>2</v>
      </c>
      <c r="C47" s="42">
        <v>2</v>
      </c>
      <c r="D47" s="42" t="s">
        <v>235</v>
      </c>
      <c r="E47" s="42" t="s">
        <v>236</v>
      </c>
      <c r="F47" s="43" t="s">
        <v>237</v>
      </c>
      <c r="G47" s="44">
        <v>6006913</v>
      </c>
      <c r="H47" s="45" t="s">
        <v>247</v>
      </c>
      <c r="I47" s="46" t="s">
        <v>56</v>
      </c>
      <c r="J47" s="42" t="s">
        <v>248</v>
      </c>
      <c r="K47" s="42" t="s">
        <v>203</v>
      </c>
      <c r="L47" s="42" t="s">
        <v>249</v>
      </c>
      <c r="M47" s="47">
        <v>4154046.58</v>
      </c>
      <c r="N47" s="47">
        <v>4154046.58</v>
      </c>
      <c r="O47" s="49">
        <f>2178709.7+1875336.88+42503.22</f>
        <v>4096549.8000000003</v>
      </c>
      <c r="P47" s="49">
        <f>2178709.7+1875336.88+42503.22</f>
        <v>4096549.8000000003</v>
      </c>
      <c r="Q47" s="47">
        <f>(92431.45+35590.83+1206.37)+(108675.35+183941.6+6082.57+27683.04+30459.42+47821.38+44322.38+29844.96+(48478.89+1597.75)+131057.38+58516.79+46581.49+579894.95)+(42503.22)</f>
        <v>1516689.8199999998</v>
      </c>
      <c r="R47" s="49">
        <f>(92431.45+35590.83+1206.37)+(108675.35+183941.6+6082.57+27683.04+30459.42+47821.38+44322.38+29844.96+(48478.89+1597.75)+131057.38+58516.79+46581.49+579894.95)+(42503.22)</f>
        <v>1516689.8199999998</v>
      </c>
      <c r="S47" s="62" t="s">
        <v>250</v>
      </c>
      <c r="T47" s="51" t="s">
        <v>251</v>
      </c>
      <c r="U47" s="52">
        <v>46568</v>
      </c>
    </row>
    <row r="48" spans="1:21" s="9" customFormat="1" ht="191.25" x14ac:dyDescent="0.2">
      <c r="A48" s="53">
        <v>43</v>
      </c>
      <c r="B48" s="42">
        <v>2</v>
      </c>
      <c r="C48" s="42">
        <v>2</v>
      </c>
      <c r="D48" s="42" t="s">
        <v>235</v>
      </c>
      <c r="E48" s="42" t="s">
        <v>236</v>
      </c>
      <c r="F48" s="43" t="s">
        <v>237</v>
      </c>
      <c r="G48" s="44">
        <v>6007153</v>
      </c>
      <c r="H48" s="45" t="s">
        <v>252</v>
      </c>
      <c r="I48" s="46" t="s">
        <v>56</v>
      </c>
      <c r="J48" s="42" t="s">
        <v>220</v>
      </c>
      <c r="K48" s="42" t="s">
        <v>253</v>
      </c>
      <c r="L48" s="42" t="s">
        <v>254</v>
      </c>
      <c r="M48" s="47">
        <v>2063282.84</v>
      </c>
      <c r="N48" s="47">
        <v>1601082.84</v>
      </c>
      <c r="O48" s="49">
        <f>198468.18+58782.84+(586251.7-486251.7)</f>
        <v>357251.0199999999</v>
      </c>
      <c r="P48" s="49">
        <f>156860.45+58782.84+(586251.7-486251.7)</f>
        <v>315643.28999999992</v>
      </c>
      <c r="Q48" s="47">
        <f>(183686.13+14782.05)+(58782.84)+(11312.5+4139.96+11312.5+550+1278+9875+3248.03+3248.03+1416.12+58+804.46+375.63+4640+5060+1022.73)</f>
        <v>315591.98</v>
      </c>
      <c r="R48" s="49">
        <f>(147088.48+9771.97)+(58782.84)+(11312.5+4139.96+11312.5+550+1278+9875+3248.03+3248.03+1416.12+58+804.46+375.63+4640+5060+1022.73)</f>
        <v>273984.25</v>
      </c>
      <c r="S48" s="62" t="s">
        <v>255</v>
      </c>
      <c r="T48" s="51" t="s">
        <v>256</v>
      </c>
      <c r="U48" s="52">
        <v>46934</v>
      </c>
    </row>
    <row r="49" spans="1:21" s="9" customFormat="1" ht="47.25" x14ac:dyDescent="0.2">
      <c r="A49" s="70">
        <v>44</v>
      </c>
      <c r="B49" s="42">
        <v>2</v>
      </c>
      <c r="C49" s="42">
        <v>2</v>
      </c>
      <c r="D49" s="42" t="s">
        <v>235</v>
      </c>
      <c r="E49" s="42">
        <v>2.4</v>
      </c>
      <c r="F49" s="43" t="s">
        <v>237</v>
      </c>
      <c r="G49" s="44">
        <v>6053357</v>
      </c>
      <c r="H49" s="71" t="s">
        <v>257</v>
      </c>
      <c r="I49" s="46" t="s">
        <v>56</v>
      </c>
      <c r="J49" s="42" t="s">
        <v>68</v>
      </c>
      <c r="K49" s="42" t="s">
        <v>258</v>
      </c>
      <c r="L49" s="42" t="s">
        <v>259</v>
      </c>
      <c r="M49" s="47">
        <v>8542000</v>
      </c>
      <c r="N49" s="47">
        <v>7472500</v>
      </c>
      <c r="O49" s="55">
        <v>0</v>
      </c>
      <c r="P49" s="49">
        <v>0</v>
      </c>
      <c r="Q49" s="47">
        <v>0</v>
      </c>
      <c r="R49" s="49">
        <v>0</v>
      </c>
      <c r="S49" s="72" t="s">
        <v>260</v>
      </c>
      <c r="T49" s="64" t="s">
        <v>261</v>
      </c>
      <c r="U49" s="64" t="s">
        <v>262</v>
      </c>
    </row>
    <row r="50" spans="1:21" s="9" customFormat="1" ht="153" x14ac:dyDescent="0.2">
      <c r="A50" s="73">
        <v>45</v>
      </c>
      <c r="B50" s="42">
        <v>2</v>
      </c>
      <c r="C50" s="42">
        <v>2</v>
      </c>
      <c r="D50" s="42" t="s">
        <v>235</v>
      </c>
      <c r="E50" s="42" t="s">
        <v>263</v>
      </c>
      <c r="F50" s="43" t="s">
        <v>237</v>
      </c>
      <c r="G50" s="44">
        <v>6005582</v>
      </c>
      <c r="H50" s="45" t="s">
        <v>264</v>
      </c>
      <c r="I50" s="46" t="s">
        <v>56</v>
      </c>
      <c r="J50" s="42" t="s">
        <v>265</v>
      </c>
      <c r="K50" s="42" t="s">
        <v>203</v>
      </c>
      <c r="L50" s="42" t="s">
        <v>266</v>
      </c>
      <c r="M50" s="47">
        <v>2379761.0699999998</v>
      </c>
      <c r="N50" s="47">
        <v>2379761.0699999998</v>
      </c>
      <c r="O50" s="49">
        <f>1507574.68+107213.39+14973</f>
        <v>1629761.0699999998</v>
      </c>
      <c r="P50" s="49">
        <f>(1802741.34-295166.66)+107213.39+14973</f>
        <v>1629761.07</v>
      </c>
      <c r="Q50" s="47">
        <f>(52294.51+43726.73+42643.35+60639.85+(74716.4+2527.24)+150592.14+115793.61+194951.92+80747.91+61434.24+111491.31)+(107213.39)+(13020)</f>
        <v>1111792.6000000001</v>
      </c>
      <c r="R50" s="49">
        <f>(52294.51+43726.73+42643.35+60639.85+(74716.4+2527.24)+150592.14+115793.61+194951.92+80747.91+61434.24+111491.31)+(107213.39)+(13020)</f>
        <v>1111792.6000000001</v>
      </c>
      <c r="S50" s="74" t="s">
        <v>267</v>
      </c>
      <c r="T50" s="51" t="s">
        <v>268</v>
      </c>
      <c r="U50" s="52">
        <v>46934</v>
      </c>
    </row>
    <row r="51" spans="1:21" s="9" customFormat="1" ht="63" x14ac:dyDescent="0.2">
      <c r="A51" s="35">
        <v>46</v>
      </c>
      <c r="B51" s="42">
        <v>2</v>
      </c>
      <c r="C51" s="42">
        <v>2</v>
      </c>
      <c r="D51" s="42" t="s">
        <v>235</v>
      </c>
      <c r="E51" s="42" t="s">
        <v>269</v>
      </c>
      <c r="F51" s="43" t="s">
        <v>270</v>
      </c>
      <c r="G51" s="44">
        <v>6001332</v>
      </c>
      <c r="H51" s="45" t="s">
        <v>271</v>
      </c>
      <c r="I51" s="46" t="s">
        <v>37</v>
      </c>
      <c r="J51" s="42" t="s">
        <v>272</v>
      </c>
      <c r="K51" s="42" t="s">
        <v>203</v>
      </c>
      <c r="L51" s="42" t="s">
        <v>273</v>
      </c>
      <c r="M51" s="47">
        <v>543611.56999999995</v>
      </c>
      <c r="N51" s="47">
        <v>543611.56999999995</v>
      </c>
      <c r="O51" s="49">
        <f>511151.62</f>
        <v>511151.62</v>
      </c>
      <c r="P51" s="49">
        <f>511151.62</f>
        <v>511151.62</v>
      </c>
      <c r="Q51" s="47">
        <f>24546.81+188686.37+(157326.85+49308.98)+91282.61</f>
        <v>511151.62</v>
      </c>
      <c r="R51" s="49">
        <f>24546.81+188686.37+(157326.85+49308.98)+91282.61</f>
        <v>511151.62</v>
      </c>
      <c r="S51" s="54" t="s">
        <v>274</v>
      </c>
      <c r="T51" s="52" t="s">
        <v>275</v>
      </c>
      <c r="U51" s="52">
        <v>46203</v>
      </c>
    </row>
    <row r="52" spans="1:21" s="9" customFormat="1" ht="127.5" x14ac:dyDescent="0.2">
      <c r="A52" s="53">
        <v>47</v>
      </c>
      <c r="B52" s="42">
        <v>2</v>
      </c>
      <c r="C52" s="42">
        <v>2</v>
      </c>
      <c r="D52" s="42" t="s">
        <v>235</v>
      </c>
      <c r="E52" s="42" t="s">
        <v>269</v>
      </c>
      <c r="F52" s="43" t="s">
        <v>276</v>
      </c>
      <c r="G52" s="44">
        <v>6001989</v>
      </c>
      <c r="H52" s="45" t="s">
        <v>277</v>
      </c>
      <c r="I52" s="46" t="s">
        <v>37</v>
      </c>
      <c r="J52" s="42" t="s">
        <v>174</v>
      </c>
      <c r="K52" s="42" t="s">
        <v>278</v>
      </c>
      <c r="L52" s="42" t="s">
        <v>279</v>
      </c>
      <c r="M52" s="47">
        <v>4999520</v>
      </c>
      <c r="N52" s="47">
        <v>4999520</v>
      </c>
      <c r="O52" s="61">
        <v>1761576.21</v>
      </c>
      <c r="P52" s="49">
        <v>1761576.21</v>
      </c>
      <c r="Q52" s="47">
        <f>54001.92+257779.15+195942.21+265443.88+97763.33+110545.66</f>
        <v>981476.15</v>
      </c>
      <c r="R52" s="49">
        <f>54001.92+257779.15+195942.21+265443.88+97763.33+110545.66</f>
        <v>981476.15</v>
      </c>
      <c r="S52" s="68" t="s">
        <v>280</v>
      </c>
      <c r="T52" s="52" t="s">
        <v>281</v>
      </c>
      <c r="U52" s="52">
        <v>46934</v>
      </c>
    </row>
    <row r="53" spans="1:21" s="9" customFormat="1" ht="76.5" x14ac:dyDescent="0.2">
      <c r="A53" s="70">
        <v>48</v>
      </c>
      <c r="B53" s="42">
        <v>2</v>
      </c>
      <c r="C53" s="42">
        <v>2</v>
      </c>
      <c r="D53" s="42" t="s">
        <v>235</v>
      </c>
      <c r="E53" s="42" t="s">
        <v>269</v>
      </c>
      <c r="F53" s="43" t="s">
        <v>270</v>
      </c>
      <c r="G53" s="44">
        <v>6003069</v>
      </c>
      <c r="H53" s="45" t="s">
        <v>282</v>
      </c>
      <c r="I53" s="46" t="s">
        <v>56</v>
      </c>
      <c r="J53" s="42" t="s">
        <v>220</v>
      </c>
      <c r="K53" s="42" t="s">
        <v>253</v>
      </c>
      <c r="L53" s="42" t="s">
        <v>283</v>
      </c>
      <c r="M53" s="47">
        <v>679446.49</v>
      </c>
      <c r="N53" s="47">
        <v>679446.49</v>
      </c>
      <c r="O53" s="49">
        <f>639753.03+1716.15</f>
        <v>641469.18000000005</v>
      </c>
      <c r="P53" s="49">
        <f>639753.03+1716.15</f>
        <v>641469.18000000005</v>
      </c>
      <c r="Q53" s="47">
        <f>295633.7+83458+54137.07+46254.33+160269.93</f>
        <v>639753.03</v>
      </c>
      <c r="R53" s="49">
        <f>295633.7+83458+54137.07+46254.33+160269.93</f>
        <v>639753.03</v>
      </c>
      <c r="S53" s="54" t="s">
        <v>284</v>
      </c>
      <c r="T53" s="52" t="s">
        <v>285</v>
      </c>
      <c r="U53" s="52">
        <v>46387</v>
      </c>
    </row>
    <row r="54" spans="1:21" s="9" customFormat="1" ht="76.5" x14ac:dyDescent="0.2">
      <c r="A54" s="73">
        <v>49</v>
      </c>
      <c r="B54" s="42">
        <v>2</v>
      </c>
      <c r="C54" s="42">
        <v>2</v>
      </c>
      <c r="D54" s="42" t="s">
        <v>235</v>
      </c>
      <c r="E54" s="42" t="s">
        <v>269</v>
      </c>
      <c r="F54" s="43" t="s">
        <v>276</v>
      </c>
      <c r="G54" s="44">
        <v>6003119</v>
      </c>
      <c r="H54" s="45" t="s">
        <v>286</v>
      </c>
      <c r="I54" s="46" t="s">
        <v>56</v>
      </c>
      <c r="J54" s="42" t="s">
        <v>220</v>
      </c>
      <c r="K54" s="42" t="s">
        <v>253</v>
      </c>
      <c r="L54" s="42" t="s">
        <v>287</v>
      </c>
      <c r="M54" s="47">
        <v>736900</v>
      </c>
      <c r="N54" s="47">
        <v>736900</v>
      </c>
      <c r="O54" s="49">
        <f>577635.92+36900</f>
        <v>614535.92000000004</v>
      </c>
      <c r="P54" s="49">
        <f>577635.92+36900</f>
        <v>614535.92000000004</v>
      </c>
      <c r="Q54" s="47">
        <f>(29508.19)+(4954.61+4884.94+4954.61)</f>
        <v>44302.35</v>
      </c>
      <c r="R54" s="49">
        <f>(29508.19)+(4954.61+4884.94+4954.61)</f>
        <v>44302.35</v>
      </c>
      <c r="S54" s="62" t="s">
        <v>288</v>
      </c>
      <c r="T54" s="52" t="s">
        <v>289</v>
      </c>
      <c r="U54" s="52">
        <v>46752</v>
      </c>
    </row>
    <row r="55" spans="1:21" s="9" customFormat="1" ht="31.5" x14ac:dyDescent="0.2">
      <c r="A55" s="70">
        <v>50</v>
      </c>
      <c r="B55" s="42">
        <v>2</v>
      </c>
      <c r="C55" s="42">
        <v>2</v>
      </c>
      <c r="D55" s="42" t="s">
        <v>235</v>
      </c>
      <c r="E55" s="42" t="s">
        <v>269</v>
      </c>
      <c r="F55" s="43" t="s">
        <v>276</v>
      </c>
      <c r="G55" s="44">
        <v>6003008</v>
      </c>
      <c r="H55" s="45" t="s">
        <v>290</v>
      </c>
      <c r="I55" s="46" t="s">
        <v>37</v>
      </c>
      <c r="J55" s="42" t="s">
        <v>63</v>
      </c>
      <c r="K55" s="42" t="s">
        <v>291</v>
      </c>
      <c r="L55" s="42" t="s">
        <v>292</v>
      </c>
      <c r="M55" s="47">
        <v>1240000</v>
      </c>
      <c r="N55" s="47">
        <v>1240000</v>
      </c>
      <c r="O55" s="47">
        <v>1106080</v>
      </c>
      <c r="P55" s="49">
        <v>1106080</v>
      </c>
      <c r="Q55" s="49">
        <v>1106080</v>
      </c>
      <c r="R55" s="49">
        <v>1106080</v>
      </c>
      <c r="S55" s="75" t="s">
        <v>293</v>
      </c>
      <c r="T55" s="52">
        <v>45387</v>
      </c>
      <c r="U55" s="52">
        <v>46022</v>
      </c>
    </row>
    <row r="56" spans="1:21" s="9" customFormat="1" ht="75.75" customHeight="1" x14ac:dyDescent="0.2">
      <c r="A56" s="73">
        <v>51</v>
      </c>
      <c r="B56" s="42">
        <v>2</v>
      </c>
      <c r="C56" s="42">
        <v>2</v>
      </c>
      <c r="D56" s="42" t="s">
        <v>235</v>
      </c>
      <c r="E56" s="42" t="s">
        <v>269</v>
      </c>
      <c r="F56" s="43" t="s">
        <v>270</v>
      </c>
      <c r="G56" s="44">
        <v>6003034</v>
      </c>
      <c r="H56" s="45" t="s">
        <v>294</v>
      </c>
      <c r="I56" s="46" t="s">
        <v>37</v>
      </c>
      <c r="J56" s="42" t="s">
        <v>295</v>
      </c>
      <c r="K56" s="42" t="s">
        <v>296</v>
      </c>
      <c r="L56" s="42" t="s">
        <v>297</v>
      </c>
      <c r="M56" s="47">
        <v>1593221.21</v>
      </c>
      <c r="N56" s="47">
        <v>1593221.21</v>
      </c>
      <c r="O56" s="47">
        <f>1541601.21+30355.2</f>
        <v>1571956.41</v>
      </c>
      <c r="P56" s="47">
        <f>1541601.21+30355.2</f>
        <v>1571956.41</v>
      </c>
      <c r="Q56" s="47">
        <f>217836.96+5059.2</f>
        <v>222896.16</v>
      </c>
      <c r="R56" s="49">
        <f>217836.96+5059.2</f>
        <v>222896.16</v>
      </c>
      <c r="S56" s="76" t="s">
        <v>298</v>
      </c>
      <c r="T56" s="52" t="s">
        <v>299</v>
      </c>
      <c r="U56" s="52">
        <v>46843</v>
      </c>
    </row>
    <row r="57" spans="1:21" s="9" customFormat="1" ht="63.75" x14ac:dyDescent="0.2">
      <c r="A57" s="70">
        <v>52</v>
      </c>
      <c r="B57" s="42">
        <v>2</v>
      </c>
      <c r="C57" s="42">
        <v>2</v>
      </c>
      <c r="D57" s="42" t="s">
        <v>235</v>
      </c>
      <c r="E57" s="42" t="s">
        <v>269</v>
      </c>
      <c r="F57" s="43" t="s">
        <v>270</v>
      </c>
      <c r="G57" s="44">
        <v>6003199</v>
      </c>
      <c r="H57" s="45" t="s">
        <v>300</v>
      </c>
      <c r="I57" s="46" t="s">
        <v>37</v>
      </c>
      <c r="J57" s="42" t="s">
        <v>138</v>
      </c>
      <c r="K57" s="42" t="s">
        <v>139</v>
      </c>
      <c r="L57" s="42" t="s">
        <v>301</v>
      </c>
      <c r="M57" s="47">
        <v>1134600</v>
      </c>
      <c r="N57" s="47">
        <v>1134600</v>
      </c>
      <c r="O57" s="47">
        <v>0</v>
      </c>
      <c r="P57" s="49">
        <v>0</v>
      </c>
      <c r="Q57" s="47">
        <v>0</v>
      </c>
      <c r="R57" s="49">
        <v>0</v>
      </c>
      <c r="S57" s="50" t="s">
        <v>302</v>
      </c>
      <c r="T57" s="52">
        <v>45387</v>
      </c>
      <c r="U57" s="52">
        <v>46387</v>
      </c>
    </row>
    <row r="58" spans="1:21" s="9" customFormat="1" ht="51" x14ac:dyDescent="0.2">
      <c r="A58" s="53">
        <v>53</v>
      </c>
      <c r="B58" s="42">
        <v>2</v>
      </c>
      <c r="C58" s="42">
        <v>2</v>
      </c>
      <c r="D58" s="42" t="s">
        <v>235</v>
      </c>
      <c r="E58" s="42" t="s">
        <v>269</v>
      </c>
      <c r="F58" s="43" t="s">
        <v>276</v>
      </c>
      <c r="G58" s="44">
        <v>6001927</v>
      </c>
      <c r="H58" s="77" t="s">
        <v>303</v>
      </c>
      <c r="I58" s="46" t="s">
        <v>37</v>
      </c>
      <c r="J58" s="42" t="s">
        <v>149</v>
      </c>
      <c r="K58" s="42" t="s">
        <v>150</v>
      </c>
      <c r="L58" s="42" t="s">
        <v>304</v>
      </c>
      <c r="M58" s="47">
        <v>836000</v>
      </c>
      <c r="N58" s="47">
        <v>836000</v>
      </c>
      <c r="O58" s="47">
        <v>748233.07</v>
      </c>
      <c r="P58" s="49">
        <v>748233.07</v>
      </c>
      <c r="Q58" s="47">
        <f>73404.32+90592.45+289203.14</f>
        <v>453199.91000000003</v>
      </c>
      <c r="R58" s="49">
        <f>73404.32+90592.45+289203.14</f>
        <v>453199.91000000003</v>
      </c>
      <c r="S58" s="54" t="s">
        <v>305</v>
      </c>
      <c r="T58" s="52" t="s">
        <v>306</v>
      </c>
      <c r="U58" s="52" t="s">
        <v>78</v>
      </c>
    </row>
    <row r="59" spans="1:21" s="9" customFormat="1" ht="102" x14ac:dyDescent="0.2">
      <c r="A59" s="70">
        <v>54</v>
      </c>
      <c r="B59" s="42">
        <v>3</v>
      </c>
      <c r="C59" s="42">
        <v>3</v>
      </c>
      <c r="D59" s="42" t="s">
        <v>307</v>
      </c>
      <c r="E59" s="42" t="s">
        <v>308</v>
      </c>
      <c r="F59" s="43" t="s">
        <v>309</v>
      </c>
      <c r="G59" s="44">
        <v>6001339</v>
      </c>
      <c r="H59" s="45" t="s">
        <v>310</v>
      </c>
      <c r="I59" s="46" t="s">
        <v>37</v>
      </c>
      <c r="J59" s="42" t="s">
        <v>311</v>
      </c>
      <c r="K59" s="42" t="s">
        <v>312</v>
      </c>
      <c r="L59" s="42" t="s">
        <v>313</v>
      </c>
      <c r="M59" s="47">
        <v>3753019.96</v>
      </c>
      <c r="N59" s="47">
        <v>3716539.16</v>
      </c>
      <c r="O59" s="47">
        <f>3697538.64+18600+36881.32</f>
        <v>3753019.96</v>
      </c>
      <c r="P59" s="49">
        <f>3661057.84+18600+36881.32</f>
        <v>3716539.1599999997</v>
      </c>
      <c r="Q59" s="47">
        <f>800000</f>
        <v>800000</v>
      </c>
      <c r="R59" s="49">
        <f>800000</f>
        <v>800000</v>
      </c>
      <c r="S59" s="54" t="s">
        <v>314</v>
      </c>
      <c r="T59" s="52" t="s">
        <v>315</v>
      </c>
      <c r="U59" s="52">
        <v>46387</v>
      </c>
    </row>
    <row r="60" spans="1:21" s="9" customFormat="1" ht="83.25" customHeight="1" x14ac:dyDescent="0.2">
      <c r="A60" s="53">
        <v>55</v>
      </c>
      <c r="B60" s="42">
        <v>3</v>
      </c>
      <c r="C60" s="42">
        <v>3</v>
      </c>
      <c r="D60" s="42" t="s">
        <v>307</v>
      </c>
      <c r="E60" s="42">
        <v>3.2</v>
      </c>
      <c r="F60" s="43" t="s">
        <v>316</v>
      </c>
      <c r="G60" s="78">
        <v>6011223</v>
      </c>
      <c r="H60" s="79" t="s">
        <v>317</v>
      </c>
      <c r="I60" s="46" t="s">
        <v>37</v>
      </c>
      <c r="J60" s="42" t="s">
        <v>311</v>
      </c>
      <c r="K60" s="42" t="s">
        <v>312</v>
      </c>
      <c r="L60" s="42" t="s">
        <v>318</v>
      </c>
      <c r="M60" s="47">
        <v>1235200</v>
      </c>
      <c r="N60" s="47">
        <v>1039200</v>
      </c>
      <c r="O60" s="47">
        <v>0</v>
      </c>
      <c r="P60" s="49">
        <v>0</v>
      </c>
      <c r="Q60" s="47">
        <v>0</v>
      </c>
      <c r="R60" s="49">
        <v>0</v>
      </c>
      <c r="S60" s="54" t="s">
        <v>319</v>
      </c>
      <c r="T60" s="52" t="s">
        <v>320</v>
      </c>
      <c r="U60" s="52" t="s">
        <v>190</v>
      </c>
    </row>
    <row r="61" spans="1:21" s="9" customFormat="1" ht="63.75" x14ac:dyDescent="0.2">
      <c r="A61" s="35">
        <v>56</v>
      </c>
      <c r="B61" s="42">
        <v>3</v>
      </c>
      <c r="C61" s="42">
        <v>3</v>
      </c>
      <c r="D61" s="42" t="s">
        <v>307</v>
      </c>
      <c r="E61" s="42">
        <v>3.2</v>
      </c>
      <c r="F61" s="43" t="s">
        <v>316</v>
      </c>
      <c r="G61" s="80">
        <v>6011278</v>
      </c>
      <c r="H61" s="81" t="s">
        <v>321</v>
      </c>
      <c r="I61" s="46" t="s">
        <v>56</v>
      </c>
      <c r="J61" s="46" t="s">
        <v>322</v>
      </c>
      <c r="K61" s="42" t="s">
        <v>323</v>
      </c>
      <c r="L61" s="42" t="s">
        <v>324</v>
      </c>
      <c r="M61" s="47">
        <v>501000</v>
      </c>
      <c r="N61" s="47">
        <v>501000</v>
      </c>
      <c r="O61" s="47">
        <v>0</v>
      </c>
      <c r="P61" s="49">
        <v>0</v>
      </c>
      <c r="Q61" s="47">
        <v>0</v>
      </c>
      <c r="R61" s="49">
        <v>0</v>
      </c>
      <c r="S61" s="54" t="s">
        <v>325</v>
      </c>
      <c r="T61" s="52" t="s">
        <v>320</v>
      </c>
      <c r="U61" s="52" t="s">
        <v>216</v>
      </c>
    </row>
    <row r="62" spans="1:21" s="9" customFormat="1" ht="63.75" x14ac:dyDescent="0.2">
      <c r="A62" s="53">
        <v>57</v>
      </c>
      <c r="B62" s="42">
        <v>3</v>
      </c>
      <c r="C62" s="42">
        <v>3</v>
      </c>
      <c r="D62" s="42" t="s">
        <v>307</v>
      </c>
      <c r="E62" s="42">
        <v>3.2</v>
      </c>
      <c r="F62" s="43" t="s">
        <v>316</v>
      </c>
      <c r="G62" s="80">
        <v>6011290</v>
      </c>
      <c r="H62" s="81" t="s">
        <v>326</v>
      </c>
      <c r="I62" s="46" t="s">
        <v>56</v>
      </c>
      <c r="J62" s="46" t="s">
        <v>56</v>
      </c>
      <c r="K62" s="42" t="s">
        <v>327</v>
      </c>
      <c r="L62" s="42" t="s">
        <v>328</v>
      </c>
      <c r="M62" s="47">
        <v>1756000</v>
      </c>
      <c r="N62" s="47">
        <v>1756000</v>
      </c>
      <c r="O62" s="47">
        <v>0</v>
      </c>
      <c r="P62" s="49">
        <v>0</v>
      </c>
      <c r="Q62" s="47">
        <v>0</v>
      </c>
      <c r="R62" s="49">
        <v>0</v>
      </c>
      <c r="S62" s="54" t="s">
        <v>329</v>
      </c>
      <c r="T62" s="52" t="s">
        <v>330</v>
      </c>
      <c r="U62" s="52" t="s">
        <v>216</v>
      </c>
    </row>
    <row r="63" spans="1:21" s="9" customFormat="1" ht="63.75" x14ac:dyDescent="0.2">
      <c r="A63" s="70">
        <v>58</v>
      </c>
      <c r="B63" s="42">
        <v>3</v>
      </c>
      <c r="C63" s="42">
        <v>3</v>
      </c>
      <c r="D63" s="42" t="s">
        <v>307</v>
      </c>
      <c r="E63" s="42">
        <v>3.2</v>
      </c>
      <c r="F63" s="43" t="s">
        <v>316</v>
      </c>
      <c r="G63" s="80">
        <v>6011293</v>
      </c>
      <c r="H63" s="81" t="s">
        <v>331</v>
      </c>
      <c r="I63" s="46" t="s">
        <v>37</v>
      </c>
      <c r="J63" s="42" t="s">
        <v>332</v>
      </c>
      <c r="K63" s="42" t="s">
        <v>333</v>
      </c>
      <c r="L63" s="42" t="s">
        <v>334</v>
      </c>
      <c r="M63" s="47">
        <v>740000</v>
      </c>
      <c r="N63" s="47">
        <v>740000</v>
      </c>
      <c r="O63" s="47">
        <v>0</v>
      </c>
      <c r="P63" s="49">
        <v>0</v>
      </c>
      <c r="Q63" s="47">
        <v>0</v>
      </c>
      <c r="R63" s="49">
        <v>0</v>
      </c>
      <c r="S63" s="54" t="s">
        <v>335</v>
      </c>
      <c r="T63" s="52" t="s">
        <v>320</v>
      </c>
      <c r="U63" s="52" t="s">
        <v>216</v>
      </c>
    </row>
    <row r="64" spans="1:21" s="9" customFormat="1" ht="140.25" x14ac:dyDescent="0.2">
      <c r="A64" s="73">
        <v>59</v>
      </c>
      <c r="B64" s="42">
        <v>3</v>
      </c>
      <c r="C64" s="42">
        <v>3</v>
      </c>
      <c r="D64" s="42" t="s">
        <v>336</v>
      </c>
      <c r="E64" s="42" t="s">
        <v>337</v>
      </c>
      <c r="F64" s="82" t="s">
        <v>338</v>
      </c>
      <c r="G64" s="44">
        <v>6004309</v>
      </c>
      <c r="H64" s="45" t="s">
        <v>339</v>
      </c>
      <c r="I64" s="46" t="s">
        <v>37</v>
      </c>
      <c r="J64" s="42" t="s">
        <v>192</v>
      </c>
      <c r="K64" s="42" t="s">
        <v>203</v>
      </c>
      <c r="L64" s="42" t="s">
        <v>340</v>
      </c>
      <c r="M64" s="47">
        <v>4037000</v>
      </c>
      <c r="N64" s="47">
        <v>4037000</v>
      </c>
      <c r="O64" s="47">
        <v>35712</v>
      </c>
      <c r="P64" s="49">
        <v>35712</v>
      </c>
      <c r="Q64" s="47">
        <v>0</v>
      </c>
      <c r="R64" s="49">
        <v>0</v>
      </c>
      <c r="S64" s="54" t="s">
        <v>341</v>
      </c>
      <c r="T64" s="52">
        <v>45490</v>
      </c>
      <c r="U64" s="52">
        <v>47299</v>
      </c>
    </row>
    <row r="65" spans="1:21" s="9" customFormat="1" ht="89.25" x14ac:dyDescent="0.2">
      <c r="A65" s="70">
        <v>60</v>
      </c>
      <c r="B65" s="42">
        <v>3</v>
      </c>
      <c r="C65" s="42">
        <v>3</v>
      </c>
      <c r="D65" s="42" t="s">
        <v>336</v>
      </c>
      <c r="E65" s="42" t="s">
        <v>337</v>
      </c>
      <c r="F65" s="43" t="s">
        <v>342</v>
      </c>
      <c r="G65" s="44">
        <v>6003446</v>
      </c>
      <c r="H65" s="45" t="s">
        <v>343</v>
      </c>
      <c r="I65" s="46" t="s">
        <v>56</v>
      </c>
      <c r="J65" s="42" t="s">
        <v>68</v>
      </c>
      <c r="K65" s="42" t="s">
        <v>203</v>
      </c>
      <c r="L65" s="42" t="s">
        <v>344</v>
      </c>
      <c r="M65" s="47">
        <v>18137000</v>
      </c>
      <c r="N65" s="47">
        <v>18137000</v>
      </c>
      <c r="O65" s="55">
        <v>35440</v>
      </c>
      <c r="P65" s="61">
        <v>35440</v>
      </c>
      <c r="Q65" s="47">
        <v>0</v>
      </c>
      <c r="R65" s="49">
        <v>0</v>
      </c>
      <c r="S65" s="54" t="s">
        <v>345</v>
      </c>
      <c r="T65" s="52">
        <v>45490</v>
      </c>
      <c r="U65" s="52">
        <v>46934</v>
      </c>
    </row>
    <row r="66" spans="1:21" s="9" customFormat="1" ht="51" x14ac:dyDescent="0.2">
      <c r="A66" s="53">
        <v>61</v>
      </c>
      <c r="B66" s="42">
        <v>3</v>
      </c>
      <c r="C66" s="42">
        <v>3</v>
      </c>
      <c r="D66" s="42" t="s">
        <v>336</v>
      </c>
      <c r="E66" s="42" t="s">
        <v>337</v>
      </c>
      <c r="F66" s="43" t="s">
        <v>346</v>
      </c>
      <c r="G66" s="44">
        <v>6004452</v>
      </c>
      <c r="H66" s="45" t="s">
        <v>347</v>
      </c>
      <c r="I66" s="46" t="s">
        <v>37</v>
      </c>
      <c r="J66" s="42" t="s">
        <v>149</v>
      </c>
      <c r="K66" s="42" t="s">
        <v>150</v>
      </c>
      <c r="L66" s="42" t="s">
        <v>348</v>
      </c>
      <c r="M66" s="47">
        <v>1388800</v>
      </c>
      <c r="N66" s="47">
        <v>1388800</v>
      </c>
      <c r="O66" s="55">
        <f>24800</f>
        <v>24800</v>
      </c>
      <c r="P66" s="61">
        <f>24800</f>
        <v>24800</v>
      </c>
      <c r="Q66" s="47">
        <v>24800</v>
      </c>
      <c r="R66" s="49">
        <v>24800</v>
      </c>
      <c r="S66" s="72" t="s">
        <v>349</v>
      </c>
      <c r="T66" s="52" t="s">
        <v>350</v>
      </c>
      <c r="U66" s="52">
        <v>46630</v>
      </c>
    </row>
    <row r="67" spans="1:21" s="9" customFormat="1" ht="78.75" x14ac:dyDescent="0.2">
      <c r="A67" s="35">
        <v>62</v>
      </c>
      <c r="B67" s="42">
        <v>3</v>
      </c>
      <c r="C67" s="42">
        <v>3</v>
      </c>
      <c r="D67" s="42" t="s">
        <v>336</v>
      </c>
      <c r="E67" s="42" t="s">
        <v>351</v>
      </c>
      <c r="F67" s="43" t="s">
        <v>346</v>
      </c>
      <c r="G67" s="83">
        <v>6001317</v>
      </c>
      <c r="H67" s="84" t="s">
        <v>352</v>
      </c>
      <c r="I67" s="46" t="s">
        <v>56</v>
      </c>
      <c r="J67" s="42" t="s">
        <v>248</v>
      </c>
      <c r="K67" s="42" t="s">
        <v>203</v>
      </c>
      <c r="L67" s="42" t="s">
        <v>353</v>
      </c>
      <c r="M67" s="47">
        <v>2638441.37</v>
      </c>
      <c r="N67" s="47">
        <v>2638441.37</v>
      </c>
      <c r="O67" s="47">
        <v>2638441.37</v>
      </c>
      <c r="P67" s="47">
        <v>2638441.37</v>
      </c>
      <c r="Q67" s="47">
        <f>83687.91+682090.42+303661.89+441360.9+464314.28+(10044.74+898.09)+(17042.87+2028.73+7528.81)+254047.25+134632.2+65555.39+(3337.99+6298.69+1625.34)+140338.38+11511.92</f>
        <v>2630005.8000000003</v>
      </c>
      <c r="R67" s="49">
        <f>83687.91+682090.42+303661.89+441360.9+464314.28+(10044.74+898.09)+(17042.87+2028.73+7528.81)+254047.25+134632.2+65555.39+(3337.99+6298.69+1625.34)+140338.38+11511.92</f>
        <v>2630005.8000000003</v>
      </c>
      <c r="S67" s="54" t="s">
        <v>354</v>
      </c>
      <c r="T67" s="51" t="s">
        <v>355</v>
      </c>
      <c r="U67" s="52">
        <v>46387</v>
      </c>
    </row>
    <row r="68" spans="1:21" s="9" customFormat="1" ht="94.5" x14ac:dyDescent="0.2">
      <c r="A68" s="53">
        <v>63</v>
      </c>
      <c r="B68" s="42">
        <v>3</v>
      </c>
      <c r="C68" s="42">
        <v>3</v>
      </c>
      <c r="D68" s="42" t="s">
        <v>336</v>
      </c>
      <c r="E68" s="42" t="s">
        <v>351</v>
      </c>
      <c r="F68" s="43" t="s">
        <v>346</v>
      </c>
      <c r="G68" s="83">
        <v>6001337</v>
      </c>
      <c r="H68" s="84" t="s">
        <v>356</v>
      </c>
      <c r="I68" s="46" t="s">
        <v>56</v>
      </c>
      <c r="J68" s="42" t="s">
        <v>68</v>
      </c>
      <c r="K68" s="42" t="s">
        <v>203</v>
      </c>
      <c r="L68" s="42" t="s">
        <v>357</v>
      </c>
      <c r="M68" s="47">
        <v>695025.75</v>
      </c>
      <c r="N68" s="47">
        <v>695025.75</v>
      </c>
      <c r="O68" s="55">
        <v>695025.75</v>
      </c>
      <c r="P68" s="55">
        <v>695025.75</v>
      </c>
      <c r="Q68" s="47">
        <f>218650.83+29682.1+169185.67+22554.04+(5421.1+735.92+4194.69+559.19)+39610.56+118330.7+31398.24+(778.47+982.08+2933.82)+36335.09</f>
        <v>681352.49999999988</v>
      </c>
      <c r="R68" s="49">
        <f>218650.83+29682.1+169185.67+22554.04+(5421.1+735.92+4194.69+559.19)+39610.56+118330.7+31398.24+(778.47+982.08+2933.82)+36335.09</f>
        <v>681352.49999999988</v>
      </c>
      <c r="S68" s="54" t="s">
        <v>358</v>
      </c>
      <c r="T68" s="51" t="s">
        <v>359</v>
      </c>
      <c r="U68" s="52">
        <v>46387</v>
      </c>
    </row>
    <row r="69" spans="1:21" s="9" customFormat="1" ht="47.25" x14ac:dyDescent="0.2">
      <c r="A69" s="70">
        <v>64</v>
      </c>
      <c r="B69" s="42">
        <v>3</v>
      </c>
      <c r="C69" s="42">
        <v>3</v>
      </c>
      <c r="D69" s="42" t="s">
        <v>336</v>
      </c>
      <c r="E69" s="42" t="s">
        <v>351</v>
      </c>
      <c r="F69" s="43" t="s">
        <v>346</v>
      </c>
      <c r="G69" s="44">
        <v>6001338</v>
      </c>
      <c r="H69" s="45" t="s">
        <v>360</v>
      </c>
      <c r="I69" s="46" t="s">
        <v>56</v>
      </c>
      <c r="J69" s="42" t="s">
        <v>165</v>
      </c>
      <c r="K69" s="42" t="s">
        <v>203</v>
      </c>
      <c r="L69" s="42" t="s">
        <v>361</v>
      </c>
      <c r="M69" s="47">
        <v>1027808.71</v>
      </c>
      <c r="N69" s="47">
        <v>1027808.71</v>
      </c>
      <c r="O69" s="47">
        <v>0</v>
      </c>
      <c r="P69" s="49">
        <v>0</v>
      </c>
      <c r="Q69" s="47">
        <v>0</v>
      </c>
      <c r="R69" s="49">
        <v>0</v>
      </c>
      <c r="S69" s="54" t="s">
        <v>362</v>
      </c>
      <c r="T69" s="51" t="s">
        <v>363</v>
      </c>
      <c r="U69" s="52">
        <v>46387</v>
      </c>
    </row>
    <row r="70" spans="1:21" s="9" customFormat="1" ht="63" x14ac:dyDescent="0.2">
      <c r="A70" s="73">
        <v>65</v>
      </c>
      <c r="B70" s="42">
        <v>4</v>
      </c>
      <c r="C70" s="42">
        <v>4</v>
      </c>
      <c r="D70" s="42" t="s">
        <v>364</v>
      </c>
      <c r="E70" s="42" t="s">
        <v>365</v>
      </c>
      <c r="F70" s="43" t="s">
        <v>366</v>
      </c>
      <c r="G70" s="44">
        <v>6001155</v>
      </c>
      <c r="H70" s="45" t="s">
        <v>367</v>
      </c>
      <c r="I70" s="46" t="s">
        <v>37</v>
      </c>
      <c r="J70" s="42" t="s">
        <v>295</v>
      </c>
      <c r="K70" s="42" t="s">
        <v>368</v>
      </c>
      <c r="L70" s="42" t="s">
        <v>369</v>
      </c>
      <c r="M70" s="47">
        <v>2786197.15</v>
      </c>
      <c r="N70" s="47">
        <v>2786197.15</v>
      </c>
      <c r="O70" s="49">
        <f>2397958.03+86594.62+299849.58+1794.91</f>
        <v>2786197.14</v>
      </c>
      <c r="P70" s="49">
        <f>2397958.03+86594.62+299849.58+1794.91</f>
        <v>2786197.14</v>
      </c>
      <c r="Q70" s="47">
        <f>712498.71+205527.16+81753.42+386420.45+137396.87+1794.91+548914.7+480264.3+228445.66</f>
        <v>2783016.1799999997</v>
      </c>
      <c r="R70" s="49">
        <f>712498.71+205527.16+81753.42+386420.45+137396.87+1794.91+548914.7+480264.3+228445.66</f>
        <v>2783016.1799999997</v>
      </c>
      <c r="S70" s="54" t="s">
        <v>370</v>
      </c>
      <c r="T70" s="51" t="s">
        <v>371</v>
      </c>
      <c r="U70" s="52">
        <v>45838</v>
      </c>
    </row>
    <row r="71" spans="1:21" s="9" customFormat="1" ht="153" x14ac:dyDescent="0.2">
      <c r="A71" s="70">
        <v>66</v>
      </c>
      <c r="B71" s="42">
        <v>4</v>
      </c>
      <c r="C71" s="42">
        <v>4</v>
      </c>
      <c r="D71" s="42" t="s">
        <v>364</v>
      </c>
      <c r="E71" s="42" t="s">
        <v>365</v>
      </c>
      <c r="F71" s="43" t="s">
        <v>366</v>
      </c>
      <c r="G71" s="44">
        <v>6001310</v>
      </c>
      <c r="H71" s="45" t="s">
        <v>372</v>
      </c>
      <c r="I71" s="46" t="s">
        <v>37</v>
      </c>
      <c r="J71" s="42" t="s">
        <v>149</v>
      </c>
      <c r="K71" s="42" t="s">
        <v>150</v>
      </c>
      <c r="L71" s="42" t="s">
        <v>373</v>
      </c>
      <c r="M71" s="47">
        <v>535645.89</v>
      </c>
      <c r="N71" s="47">
        <v>535645.89</v>
      </c>
      <c r="O71" s="49">
        <f>368081.95+46692.12+36826.34+51212+3362.4+13388.28+3682.8+12400</f>
        <v>535645.89000000013</v>
      </c>
      <c r="P71" s="49">
        <f>368081.95+46692.12+36826.34+51212+3362.4+13388.28+3682.8+12400</f>
        <v>535645.89000000013</v>
      </c>
      <c r="Q71" s="47">
        <f>109515.34+42782.85+79242.05+28685.49+60107.2+7699.16+3362.4+13388.28+3682.8+12400+51212+49388.05+68498.52</f>
        <v>529964.14</v>
      </c>
      <c r="R71" s="49">
        <f>109515.34+42782.85+79242.05+28685.49+60107.2+7699.16+3362.4+13388.28+3682.8+12400+51212+49388.05+68498.52</f>
        <v>529964.14</v>
      </c>
      <c r="S71" s="54" t="s">
        <v>374</v>
      </c>
      <c r="T71" s="51" t="s">
        <v>375</v>
      </c>
      <c r="U71" s="52">
        <v>45838</v>
      </c>
    </row>
    <row r="72" spans="1:21" s="9" customFormat="1" ht="47.25" x14ac:dyDescent="0.2">
      <c r="A72" s="53">
        <v>67</v>
      </c>
      <c r="B72" s="42">
        <v>4</v>
      </c>
      <c r="C72" s="42">
        <v>4</v>
      </c>
      <c r="D72" s="42" t="s">
        <v>364</v>
      </c>
      <c r="E72" s="42" t="s">
        <v>365</v>
      </c>
      <c r="F72" s="43" t="s">
        <v>366</v>
      </c>
      <c r="G72" s="44">
        <v>6006899</v>
      </c>
      <c r="H72" s="45" t="s">
        <v>376</v>
      </c>
      <c r="I72" s="46" t="s">
        <v>37</v>
      </c>
      <c r="J72" s="42" t="s">
        <v>138</v>
      </c>
      <c r="K72" s="42" t="s">
        <v>139</v>
      </c>
      <c r="L72" s="42" t="s">
        <v>377</v>
      </c>
      <c r="M72" s="47">
        <v>600000</v>
      </c>
      <c r="N72" s="47">
        <v>600000</v>
      </c>
      <c r="O72" s="47">
        <v>0</v>
      </c>
      <c r="P72" s="49">
        <v>0</v>
      </c>
      <c r="Q72" s="47">
        <v>0</v>
      </c>
      <c r="R72" s="49">
        <v>0</v>
      </c>
      <c r="S72" s="54" t="s">
        <v>378</v>
      </c>
      <c r="T72" s="51" t="s">
        <v>379</v>
      </c>
      <c r="U72" s="51" t="s">
        <v>78</v>
      </c>
    </row>
    <row r="73" spans="1:21" s="9" customFormat="1" ht="102" x14ac:dyDescent="0.2">
      <c r="A73" s="35">
        <v>68</v>
      </c>
      <c r="B73" s="42">
        <v>4</v>
      </c>
      <c r="C73" s="42">
        <v>4</v>
      </c>
      <c r="D73" s="42" t="s">
        <v>364</v>
      </c>
      <c r="E73" s="42" t="s">
        <v>365</v>
      </c>
      <c r="F73" s="43" t="s">
        <v>366</v>
      </c>
      <c r="G73" s="44">
        <v>6007056</v>
      </c>
      <c r="H73" s="45" t="s">
        <v>380</v>
      </c>
      <c r="I73" s="46" t="s">
        <v>37</v>
      </c>
      <c r="J73" s="42" t="s">
        <v>183</v>
      </c>
      <c r="K73" s="42" t="s">
        <v>184</v>
      </c>
      <c r="L73" s="42" t="s">
        <v>381</v>
      </c>
      <c r="M73" s="47">
        <v>2717200</v>
      </c>
      <c r="N73" s="47">
        <v>2717200</v>
      </c>
      <c r="O73" s="47">
        <v>37076</v>
      </c>
      <c r="P73" s="49">
        <v>37076</v>
      </c>
      <c r="Q73" s="47">
        <v>0</v>
      </c>
      <c r="R73" s="49">
        <v>0</v>
      </c>
      <c r="S73" s="54" t="s">
        <v>382</v>
      </c>
      <c r="T73" s="51" t="s">
        <v>379</v>
      </c>
      <c r="U73" s="52" t="s">
        <v>216</v>
      </c>
    </row>
    <row r="74" spans="1:21" s="9" customFormat="1" ht="63.75" x14ac:dyDescent="0.2">
      <c r="A74" s="53">
        <v>69</v>
      </c>
      <c r="B74" s="42">
        <v>4</v>
      </c>
      <c r="C74" s="42">
        <v>4</v>
      </c>
      <c r="D74" s="42" t="s">
        <v>364</v>
      </c>
      <c r="E74" s="42" t="s">
        <v>365</v>
      </c>
      <c r="F74" s="43" t="s">
        <v>366</v>
      </c>
      <c r="G74" s="44">
        <v>6011173</v>
      </c>
      <c r="H74" s="45" t="s">
        <v>383</v>
      </c>
      <c r="I74" s="46" t="s">
        <v>37</v>
      </c>
      <c r="J74" s="42" t="s">
        <v>183</v>
      </c>
      <c r="K74" s="42" t="s">
        <v>184</v>
      </c>
      <c r="L74" s="42" t="s">
        <v>384</v>
      </c>
      <c r="M74" s="47">
        <v>2020000</v>
      </c>
      <c r="N74" s="47">
        <v>2020000</v>
      </c>
      <c r="O74" s="47">
        <v>0</v>
      </c>
      <c r="P74" s="49">
        <v>0</v>
      </c>
      <c r="Q74" s="47">
        <v>0</v>
      </c>
      <c r="R74" s="49">
        <v>0</v>
      </c>
      <c r="S74" s="54" t="s">
        <v>385</v>
      </c>
      <c r="T74" s="51" t="s">
        <v>379</v>
      </c>
      <c r="U74" s="52" t="s">
        <v>78</v>
      </c>
    </row>
    <row r="75" spans="1:21" s="9" customFormat="1" ht="89.25" x14ac:dyDescent="0.2">
      <c r="A75" s="70">
        <v>70</v>
      </c>
      <c r="B75" s="42">
        <v>4</v>
      </c>
      <c r="C75" s="42">
        <v>4</v>
      </c>
      <c r="D75" s="42" t="s">
        <v>364</v>
      </c>
      <c r="E75" s="42" t="s">
        <v>365</v>
      </c>
      <c r="F75" s="43" t="s">
        <v>366</v>
      </c>
      <c r="G75" s="44">
        <v>6011265</v>
      </c>
      <c r="H75" s="45" t="s">
        <v>386</v>
      </c>
      <c r="I75" s="46" t="s">
        <v>56</v>
      </c>
      <c r="J75" s="42" t="s">
        <v>387</v>
      </c>
      <c r="K75" s="42" t="s">
        <v>388</v>
      </c>
      <c r="L75" s="42" t="s">
        <v>389</v>
      </c>
      <c r="M75" s="47">
        <v>1858000</v>
      </c>
      <c r="N75" s="47">
        <v>1794000</v>
      </c>
      <c r="O75" s="48">
        <f>20000+64000</f>
        <v>84000</v>
      </c>
      <c r="P75" s="48">
        <v>20000</v>
      </c>
      <c r="Q75" s="47">
        <f>20000</f>
        <v>20000</v>
      </c>
      <c r="R75" s="49">
        <f>20000</f>
        <v>20000</v>
      </c>
      <c r="S75" s="54" t="s">
        <v>390</v>
      </c>
      <c r="T75" s="51" t="s">
        <v>379</v>
      </c>
      <c r="U75" s="52" t="s">
        <v>190</v>
      </c>
    </row>
    <row r="76" spans="1:21" s="9" customFormat="1" ht="63.75" x14ac:dyDescent="0.2">
      <c r="A76" s="73">
        <v>71</v>
      </c>
      <c r="B76" s="42">
        <v>4</v>
      </c>
      <c r="C76" s="42">
        <v>4</v>
      </c>
      <c r="D76" s="42" t="s">
        <v>364</v>
      </c>
      <c r="E76" s="42" t="s">
        <v>365</v>
      </c>
      <c r="F76" s="43" t="s">
        <v>366</v>
      </c>
      <c r="G76" s="44">
        <v>6006876</v>
      </c>
      <c r="H76" s="45" t="s">
        <v>391</v>
      </c>
      <c r="I76" s="46" t="s">
        <v>37</v>
      </c>
      <c r="J76" s="42" t="s">
        <v>138</v>
      </c>
      <c r="K76" s="42" t="s">
        <v>139</v>
      </c>
      <c r="L76" s="42" t="s">
        <v>392</v>
      </c>
      <c r="M76" s="47">
        <v>827444.31</v>
      </c>
      <c r="N76" s="47">
        <v>827444.31</v>
      </c>
      <c r="O76" s="47">
        <v>0</v>
      </c>
      <c r="P76" s="49">
        <v>0</v>
      </c>
      <c r="Q76" s="47">
        <v>0</v>
      </c>
      <c r="R76" s="49">
        <v>0</v>
      </c>
      <c r="S76" s="54" t="s">
        <v>393</v>
      </c>
      <c r="T76" s="51">
        <v>45636</v>
      </c>
      <c r="U76" s="52" t="s">
        <v>394</v>
      </c>
    </row>
    <row r="77" spans="1:21" s="9" customFormat="1" ht="89.25" x14ac:dyDescent="0.2">
      <c r="A77" s="70">
        <v>72</v>
      </c>
      <c r="B77" s="42">
        <v>4</v>
      </c>
      <c r="C77" s="42">
        <v>4</v>
      </c>
      <c r="D77" s="42" t="s">
        <v>364</v>
      </c>
      <c r="E77" s="42" t="s">
        <v>365</v>
      </c>
      <c r="F77" s="43" t="s">
        <v>366</v>
      </c>
      <c r="G77" s="44">
        <v>6006367</v>
      </c>
      <c r="H77" s="45" t="s">
        <v>395</v>
      </c>
      <c r="I77" s="46" t="s">
        <v>56</v>
      </c>
      <c r="J77" s="42" t="s">
        <v>220</v>
      </c>
      <c r="K77" s="42" t="s">
        <v>221</v>
      </c>
      <c r="L77" s="42" t="s">
        <v>396</v>
      </c>
      <c r="M77" s="47">
        <v>1052632.8799999999</v>
      </c>
      <c r="N77" s="47">
        <v>1052632.8799999999</v>
      </c>
      <c r="O77" s="47">
        <v>0</v>
      </c>
      <c r="P77" s="49">
        <v>0</v>
      </c>
      <c r="Q77" s="47">
        <v>0</v>
      </c>
      <c r="R77" s="49">
        <v>0</v>
      </c>
      <c r="S77" s="72" t="s">
        <v>397</v>
      </c>
      <c r="T77" s="51">
        <v>45636</v>
      </c>
      <c r="U77" s="52" t="s">
        <v>216</v>
      </c>
    </row>
    <row r="78" spans="1:21" s="9" customFormat="1" ht="63.75" x14ac:dyDescent="0.2">
      <c r="A78" s="53">
        <v>73</v>
      </c>
      <c r="B78" s="42">
        <v>4</v>
      </c>
      <c r="C78" s="42">
        <v>4</v>
      </c>
      <c r="D78" s="42" t="s">
        <v>364</v>
      </c>
      <c r="E78" s="42" t="s">
        <v>365</v>
      </c>
      <c r="F78" s="43" t="s">
        <v>366</v>
      </c>
      <c r="G78" s="44">
        <v>6007451</v>
      </c>
      <c r="H78" s="45" t="s">
        <v>398</v>
      </c>
      <c r="I78" s="46" t="s">
        <v>56</v>
      </c>
      <c r="J78" s="42" t="s">
        <v>399</v>
      </c>
      <c r="K78" s="42" t="s">
        <v>400</v>
      </c>
      <c r="L78" s="42" t="s">
        <v>401</v>
      </c>
      <c r="M78" s="47">
        <v>1600000</v>
      </c>
      <c r="N78" s="47">
        <v>1600000</v>
      </c>
      <c r="O78" s="47">
        <v>0</v>
      </c>
      <c r="P78" s="49">
        <v>0</v>
      </c>
      <c r="Q78" s="47">
        <v>0</v>
      </c>
      <c r="R78" s="49">
        <v>0</v>
      </c>
      <c r="S78" s="54" t="s">
        <v>402</v>
      </c>
      <c r="T78" s="51">
        <v>45636</v>
      </c>
      <c r="U78" s="52" t="s">
        <v>102</v>
      </c>
    </row>
    <row r="79" spans="1:21" s="9" customFormat="1" ht="63.75" x14ac:dyDescent="0.2">
      <c r="A79" s="35">
        <v>74</v>
      </c>
      <c r="B79" s="42">
        <v>4</v>
      </c>
      <c r="C79" s="42">
        <v>4</v>
      </c>
      <c r="D79" s="42" t="s">
        <v>364</v>
      </c>
      <c r="E79" s="42" t="s">
        <v>365</v>
      </c>
      <c r="F79" s="43" t="s">
        <v>366</v>
      </c>
      <c r="G79" s="44">
        <v>6007149</v>
      </c>
      <c r="H79" s="45" t="s">
        <v>403</v>
      </c>
      <c r="I79" s="46" t="s">
        <v>37</v>
      </c>
      <c r="J79" s="42" t="s">
        <v>183</v>
      </c>
      <c r="K79" s="42" t="s">
        <v>184</v>
      </c>
      <c r="L79" s="42" t="s">
        <v>404</v>
      </c>
      <c r="M79" s="47">
        <v>352223.2</v>
      </c>
      <c r="N79" s="47">
        <v>352223.2</v>
      </c>
      <c r="O79" s="47">
        <v>352223.2</v>
      </c>
      <c r="P79" s="55">
        <v>352223.2</v>
      </c>
      <c r="Q79" s="47">
        <v>149641.35999999999</v>
      </c>
      <c r="R79" s="49">
        <v>149641.35999999999</v>
      </c>
      <c r="S79" s="54" t="s">
        <v>405</v>
      </c>
      <c r="T79" s="51" t="s">
        <v>406</v>
      </c>
      <c r="U79" s="52" t="s">
        <v>407</v>
      </c>
    </row>
    <row r="80" spans="1:21" s="9" customFormat="1" ht="51" x14ac:dyDescent="0.2">
      <c r="A80" s="53">
        <v>75</v>
      </c>
      <c r="B80" s="42">
        <v>4</v>
      </c>
      <c r="C80" s="42">
        <v>4</v>
      </c>
      <c r="D80" s="42" t="s">
        <v>364</v>
      </c>
      <c r="E80" s="42" t="s">
        <v>408</v>
      </c>
      <c r="F80" s="43" t="s">
        <v>409</v>
      </c>
      <c r="G80" s="83">
        <v>6001325</v>
      </c>
      <c r="H80" s="84" t="s">
        <v>410</v>
      </c>
      <c r="I80" s="46" t="s">
        <v>56</v>
      </c>
      <c r="J80" s="42" t="s">
        <v>411</v>
      </c>
      <c r="K80" s="42" t="s">
        <v>124</v>
      </c>
      <c r="L80" s="42" t="s">
        <v>412</v>
      </c>
      <c r="M80" s="47">
        <v>2102378.7999999998</v>
      </c>
      <c r="N80" s="47">
        <v>2102378.7999999998</v>
      </c>
      <c r="O80" s="49">
        <f>857894+609484.8+84062.08+489800.32</f>
        <v>2041241.2000000002</v>
      </c>
      <c r="P80" s="49">
        <f>857894+609484.8+84062.08+489800.32</f>
        <v>2041241.2000000002</v>
      </c>
      <c r="Q80" s="47">
        <f>1467378.8+84062.08+473605.31+16195.01</f>
        <v>2041241.2000000002</v>
      </c>
      <c r="R80" s="49">
        <f>1467378.8+84062.08+473605.31+16195.01</f>
        <v>2041241.2000000002</v>
      </c>
      <c r="S80" s="54" t="s">
        <v>413</v>
      </c>
      <c r="T80" s="51" t="s">
        <v>414</v>
      </c>
      <c r="U80" s="52">
        <v>46022</v>
      </c>
    </row>
    <row r="81" spans="1:21" s="9" customFormat="1" ht="47.25" x14ac:dyDescent="0.2">
      <c r="A81" s="70">
        <v>76</v>
      </c>
      <c r="B81" s="42">
        <v>4</v>
      </c>
      <c r="C81" s="42">
        <v>4</v>
      </c>
      <c r="D81" s="42" t="s">
        <v>364</v>
      </c>
      <c r="E81" s="42" t="s">
        <v>365</v>
      </c>
      <c r="F81" s="43" t="s">
        <v>366</v>
      </c>
      <c r="G81" s="83">
        <v>6038763</v>
      </c>
      <c r="H81" s="84" t="s">
        <v>415</v>
      </c>
      <c r="I81" s="46" t="s">
        <v>29</v>
      </c>
      <c r="J81" s="42" t="s">
        <v>29</v>
      </c>
      <c r="K81" s="42" t="s">
        <v>416</v>
      </c>
      <c r="L81" s="42" t="s">
        <v>417</v>
      </c>
      <c r="M81" s="47">
        <v>3845690</v>
      </c>
      <c r="N81" s="47">
        <v>3845690</v>
      </c>
      <c r="O81" s="49">
        <v>0</v>
      </c>
      <c r="P81" s="49">
        <v>0</v>
      </c>
      <c r="Q81" s="47">
        <v>0</v>
      </c>
      <c r="R81" s="49">
        <v>0</v>
      </c>
      <c r="S81" s="54" t="s">
        <v>418</v>
      </c>
      <c r="T81" s="51" t="s">
        <v>419</v>
      </c>
      <c r="U81" s="52" t="s">
        <v>216</v>
      </c>
    </row>
    <row r="82" spans="1:21" s="9" customFormat="1" ht="153" x14ac:dyDescent="0.2">
      <c r="A82" s="73">
        <v>77</v>
      </c>
      <c r="B82" s="42">
        <v>4</v>
      </c>
      <c r="C82" s="42">
        <v>4</v>
      </c>
      <c r="D82" s="42" t="s">
        <v>364</v>
      </c>
      <c r="E82" s="42" t="s">
        <v>420</v>
      </c>
      <c r="F82" s="43" t="s">
        <v>421</v>
      </c>
      <c r="G82" s="83">
        <v>6006578</v>
      </c>
      <c r="H82" s="84" t="s">
        <v>422</v>
      </c>
      <c r="I82" s="46" t="s">
        <v>56</v>
      </c>
      <c r="J82" s="42" t="s">
        <v>423</v>
      </c>
      <c r="K82" s="42" t="s">
        <v>424</v>
      </c>
      <c r="L82" s="42" t="s">
        <v>425</v>
      </c>
      <c r="M82" s="47">
        <v>2978000</v>
      </c>
      <c r="N82" s="47">
        <v>2978000</v>
      </c>
      <c r="O82" s="47">
        <v>0</v>
      </c>
      <c r="P82" s="49">
        <v>0</v>
      </c>
      <c r="Q82" s="47">
        <v>0</v>
      </c>
      <c r="R82" s="49">
        <v>0</v>
      </c>
      <c r="S82" s="54" t="s">
        <v>426</v>
      </c>
      <c r="T82" s="51">
        <v>45510</v>
      </c>
      <c r="U82" s="52">
        <v>46387</v>
      </c>
    </row>
    <row r="83" spans="1:21" s="9" customFormat="1" ht="102" x14ac:dyDescent="0.2">
      <c r="A83" s="70">
        <v>78</v>
      </c>
      <c r="B83" s="42">
        <v>4</v>
      </c>
      <c r="C83" s="42">
        <v>4</v>
      </c>
      <c r="D83" s="42" t="s">
        <v>364</v>
      </c>
      <c r="E83" s="42" t="s">
        <v>427</v>
      </c>
      <c r="F83" s="43" t="s">
        <v>428</v>
      </c>
      <c r="G83" s="44">
        <v>6000903</v>
      </c>
      <c r="H83" s="45" t="s">
        <v>429</v>
      </c>
      <c r="I83" s="46" t="s">
        <v>37</v>
      </c>
      <c r="J83" s="42" t="s">
        <v>183</v>
      </c>
      <c r="K83" s="42" t="s">
        <v>184</v>
      </c>
      <c r="L83" s="42" t="s">
        <v>430</v>
      </c>
      <c r="M83" s="47">
        <v>1238348.74</v>
      </c>
      <c r="N83" s="47">
        <v>1238348.74</v>
      </c>
      <c r="O83" s="49">
        <f>1058459+27118.8+8083.56+19414.13+2909.45+4528.98+4278.06+3083.9</f>
        <v>1127875.8799999999</v>
      </c>
      <c r="P83" s="49">
        <f>1058459+27118.8+8083.56+19414.13+2909.45+4528.98+4278.06+3083.9</f>
        <v>1127875.8799999999</v>
      </c>
      <c r="Q83" s="47">
        <f>576244.68+27118.8+8083.56+19414.13+2908.82+4528.98+4064.16+67932.26+371769.69+15028.3+29430.12</f>
        <v>1126523.5000000002</v>
      </c>
      <c r="R83" s="49">
        <f>3083.9+42375.79+132624.21+37489.1+86020.62+160567.64+114083.42+27118.8+8083.56+19414.13+2908.82+4528.98+4064.16+67932.26+371769.69+15028.3+29430.12</f>
        <v>1126523.5000000002</v>
      </c>
      <c r="S83" s="50" t="s">
        <v>431</v>
      </c>
      <c r="T83" s="51" t="s">
        <v>432</v>
      </c>
      <c r="U83" s="52">
        <v>45838</v>
      </c>
    </row>
    <row r="84" spans="1:21" s="9" customFormat="1" ht="102" x14ac:dyDescent="0.2">
      <c r="A84" s="53">
        <v>79</v>
      </c>
      <c r="B84" s="42">
        <v>4</v>
      </c>
      <c r="C84" s="42">
        <v>4</v>
      </c>
      <c r="D84" s="42" t="s">
        <v>364</v>
      </c>
      <c r="E84" s="42" t="s">
        <v>427</v>
      </c>
      <c r="F84" s="43" t="s">
        <v>428</v>
      </c>
      <c r="G84" s="44">
        <v>6000961</v>
      </c>
      <c r="H84" s="45" t="s">
        <v>433</v>
      </c>
      <c r="I84" s="46" t="s">
        <v>37</v>
      </c>
      <c r="J84" s="42" t="s">
        <v>174</v>
      </c>
      <c r="K84" s="42" t="s">
        <v>175</v>
      </c>
      <c r="L84" s="42" t="s">
        <v>434</v>
      </c>
      <c r="M84" s="47">
        <v>807511.49</v>
      </c>
      <c r="N84" s="47">
        <v>807511.49</v>
      </c>
      <c r="O84" s="49">
        <f>786917.57+2802.4+11107.92+6683.6</f>
        <v>807511.49</v>
      </c>
      <c r="P84" s="49">
        <f>786917.57+2802.4+11107.92+6683.6</f>
        <v>807511.49</v>
      </c>
      <c r="Q84" s="47">
        <f>369497.01+55351.39+66708.68+22983.38+114956.55+8941.21+2802.4+148212.76-4468.72+3563.9+10740.64+6462.61+148212.76-143744.04-3563.9+11107.92+6683.6-10740.64-6462.61</f>
        <v>807244.9</v>
      </c>
      <c r="R84" s="49">
        <f>22293.29+25367.35+29177.59+723.41+34497.53+50343.24+35676.46+70341.23+1744+43020.34+1066.62+156.36+357.69+644.8+33176.04+14426.81+5661.7+822.55+55351.39+66708.68+22983.38+114956.55+8941.21+2802.4+148212.76-4468.72+3563.9+10740.64+6462.61+148212.76-143744.04-3563.9+11107.92+6683.6-10740.64-6462.61</f>
        <v>807244.89999999991</v>
      </c>
      <c r="S84" s="54" t="s">
        <v>435</v>
      </c>
      <c r="T84" s="51" t="s">
        <v>436</v>
      </c>
      <c r="U84" s="52">
        <v>45930</v>
      </c>
    </row>
    <row r="85" spans="1:21" s="9" customFormat="1" ht="38.25" x14ac:dyDescent="0.2">
      <c r="A85" s="35">
        <v>80</v>
      </c>
      <c r="B85" s="42">
        <v>4</v>
      </c>
      <c r="C85" s="42">
        <v>4</v>
      </c>
      <c r="D85" s="42" t="s">
        <v>364</v>
      </c>
      <c r="E85" s="42" t="s">
        <v>427</v>
      </c>
      <c r="F85" s="43" t="s">
        <v>428</v>
      </c>
      <c r="G85" s="44">
        <v>6005603</v>
      </c>
      <c r="H85" s="45" t="s">
        <v>437</v>
      </c>
      <c r="I85" s="46" t="s">
        <v>56</v>
      </c>
      <c r="J85" s="42" t="s">
        <v>165</v>
      </c>
      <c r="K85" s="42" t="s">
        <v>179</v>
      </c>
      <c r="L85" s="42" t="s">
        <v>438</v>
      </c>
      <c r="M85" s="47">
        <v>1433472.74</v>
      </c>
      <c r="N85" s="47">
        <v>1433472.74</v>
      </c>
      <c r="O85" s="47">
        <v>105459.09</v>
      </c>
      <c r="P85" s="55">
        <v>105459.09</v>
      </c>
      <c r="Q85" s="47">
        <v>0</v>
      </c>
      <c r="R85" s="49">
        <v>0</v>
      </c>
      <c r="S85" s="54" t="s">
        <v>439</v>
      </c>
      <c r="T85" s="51" t="s">
        <v>440</v>
      </c>
      <c r="U85" s="52" t="s">
        <v>190</v>
      </c>
    </row>
    <row r="86" spans="1:21" s="9" customFormat="1" ht="76.5" x14ac:dyDescent="0.2">
      <c r="A86" s="53">
        <v>81</v>
      </c>
      <c r="B86" s="42">
        <v>4</v>
      </c>
      <c r="C86" s="42">
        <v>4</v>
      </c>
      <c r="D86" s="42" t="s">
        <v>364</v>
      </c>
      <c r="E86" s="42" t="s">
        <v>427</v>
      </c>
      <c r="F86" s="43" t="s">
        <v>428</v>
      </c>
      <c r="G86" s="44">
        <v>6006433</v>
      </c>
      <c r="H86" s="45" t="s">
        <v>441</v>
      </c>
      <c r="I86" s="46" t="s">
        <v>37</v>
      </c>
      <c r="J86" s="42" t="s">
        <v>239</v>
      </c>
      <c r="K86" s="42" t="s">
        <v>442</v>
      </c>
      <c r="L86" s="42" t="s">
        <v>443</v>
      </c>
      <c r="M86" s="47">
        <v>2251071.77</v>
      </c>
      <c r="N86" s="47">
        <v>2251071.77</v>
      </c>
      <c r="O86" s="47">
        <v>0</v>
      </c>
      <c r="P86" s="49">
        <v>0</v>
      </c>
      <c r="Q86" s="47">
        <v>0</v>
      </c>
      <c r="R86" s="49">
        <v>0</v>
      </c>
      <c r="S86" s="54" t="s">
        <v>444</v>
      </c>
      <c r="T86" s="51" t="s">
        <v>440</v>
      </c>
      <c r="U86" s="52" t="s">
        <v>216</v>
      </c>
    </row>
    <row r="87" spans="1:21" s="9" customFormat="1" ht="76.5" x14ac:dyDescent="0.2">
      <c r="A87" s="70">
        <v>82</v>
      </c>
      <c r="B87" s="42">
        <v>4</v>
      </c>
      <c r="C87" s="42">
        <v>4</v>
      </c>
      <c r="D87" s="42" t="s">
        <v>364</v>
      </c>
      <c r="E87" s="42" t="s">
        <v>427</v>
      </c>
      <c r="F87" s="43" t="s">
        <v>428</v>
      </c>
      <c r="G87" s="44">
        <v>6006946</v>
      </c>
      <c r="H87" s="45" t="s">
        <v>445</v>
      </c>
      <c r="I87" s="46" t="s">
        <v>56</v>
      </c>
      <c r="J87" s="42" t="s">
        <v>87</v>
      </c>
      <c r="K87" s="42" t="s">
        <v>446</v>
      </c>
      <c r="L87" s="42" t="s">
        <v>447</v>
      </c>
      <c r="M87" s="47">
        <v>545000</v>
      </c>
      <c r="N87" s="47">
        <v>545000</v>
      </c>
      <c r="O87" s="47">
        <v>0</v>
      </c>
      <c r="P87" s="49">
        <v>0</v>
      </c>
      <c r="Q87" s="47">
        <v>0</v>
      </c>
      <c r="R87" s="49">
        <v>0</v>
      </c>
      <c r="S87" s="54" t="s">
        <v>448</v>
      </c>
      <c r="T87" s="51" t="s">
        <v>449</v>
      </c>
      <c r="U87" s="52" t="s">
        <v>450</v>
      </c>
    </row>
    <row r="88" spans="1:21" s="9" customFormat="1" ht="63.75" x14ac:dyDescent="0.2">
      <c r="A88" s="73">
        <v>83</v>
      </c>
      <c r="B88" s="42">
        <v>4</v>
      </c>
      <c r="C88" s="42">
        <v>4</v>
      </c>
      <c r="D88" s="42" t="s">
        <v>364</v>
      </c>
      <c r="E88" s="42" t="s">
        <v>427</v>
      </c>
      <c r="F88" s="43" t="s">
        <v>428</v>
      </c>
      <c r="G88" s="44">
        <v>6007482</v>
      </c>
      <c r="H88" s="45" t="s">
        <v>451</v>
      </c>
      <c r="I88" s="46" t="s">
        <v>56</v>
      </c>
      <c r="J88" s="42" t="s">
        <v>452</v>
      </c>
      <c r="K88" s="42" t="s">
        <v>453</v>
      </c>
      <c r="L88" s="42" t="s">
        <v>454</v>
      </c>
      <c r="M88" s="47">
        <v>1188865.44</v>
      </c>
      <c r="N88" s="47">
        <v>1151100</v>
      </c>
      <c r="O88" s="47">
        <v>0</v>
      </c>
      <c r="P88" s="49">
        <v>0</v>
      </c>
      <c r="Q88" s="47">
        <v>0</v>
      </c>
      <c r="R88" s="49">
        <v>0</v>
      </c>
      <c r="S88" s="54" t="s">
        <v>455</v>
      </c>
      <c r="T88" s="51" t="s">
        <v>456</v>
      </c>
      <c r="U88" s="52" t="s">
        <v>190</v>
      </c>
    </row>
    <row r="89" spans="1:21" s="9" customFormat="1" ht="165.75" x14ac:dyDescent="0.2">
      <c r="A89" s="70">
        <v>84</v>
      </c>
      <c r="B89" s="42">
        <v>4</v>
      </c>
      <c r="C89" s="42">
        <v>4</v>
      </c>
      <c r="D89" s="42" t="s">
        <v>457</v>
      </c>
      <c r="E89" s="42">
        <v>4.5</v>
      </c>
      <c r="F89" s="43" t="s">
        <v>458</v>
      </c>
      <c r="G89" s="44">
        <v>6017538</v>
      </c>
      <c r="H89" s="45" t="s">
        <v>459</v>
      </c>
      <c r="I89" s="46" t="s">
        <v>37</v>
      </c>
      <c r="J89" s="42" t="s">
        <v>460</v>
      </c>
      <c r="K89" s="42" t="s">
        <v>461</v>
      </c>
      <c r="L89" s="42" t="s">
        <v>462</v>
      </c>
      <c r="M89" s="47">
        <v>741534</v>
      </c>
      <c r="N89" s="47">
        <v>741534</v>
      </c>
      <c r="O89" s="47">
        <f>117676+84940+11033.52</f>
        <v>213649.52</v>
      </c>
      <c r="P89" s="49">
        <f>117676+84940+11033.52</f>
        <v>213649.52</v>
      </c>
      <c r="Q89" s="47">
        <f>113788.9+3887.1</f>
        <v>117676</v>
      </c>
      <c r="R89" s="49">
        <f>113788.9+3887.1</f>
        <v>117676</v>
      </c>
      <c r="S89" s="54" t="s">
        <v>463</v>
      </c>
      <c r="T89" s="51" t="s">
        <v>464</v>
      </c>
      <c r="U89" s="52">
        <v>46752</v>
      </c>
    </row>
    <row r="90" spans="1:21" s="9" customFormat="1" ht="140.25" x14ac:dyDescent="0.2">
      <c r="A90" s="53">
        <v>85</v>
      </c>
      <c r="B90" s="42">
        <v>4</v>
      </c>
      <c r="C90" s="42">
        <v>4</v>
      </c>
      <c r="D90" s="42" t="s">
        <v>457</v>
      </c>
      <c r="E90" s="42">
        <v>4.5</v>
      </c>
      <c r="F90" s="82" t="s">
        <v>465</v>
      </c>
      <c r="G90" s="44">
        <v>6017575</v>
      </c>
      <c r="H90" s="45" t="s">
        <v>466</v>
      </c>
      <c r="I90" s="46" t="s">
        <v>29</v>
      </c>
      <c r="J90" s="42" t="s">
        <v>29</v>
      </c>
      <c r="K90" s="42" t="s">
        <v>467</v>
      </c>
      <c r="L90" s="42" t="s">
        <v>468</v>
      </c>
      <c r="M90" s="47">
        <v>2709710</v>
      </c>
      <c r="N90" s="47">
        <v>2709710</v>
      </c>
      <c r="O90" s="47">
        <v>0</v>
      </c>
      <c r="P90" s="49">
        <v>0</v>
      </c>
      <c r="Q90" s="47">
        <v>0</v>
      </c>
      <c r="R90" s="49">
        <v>0</v>
      </c>
      <c r="S90" s="54" t="s">
        <v>469</v>
      </c>
      <c r="T90" s="51" t="s">
        <v>470</v>
      </c>
      <c r="U90" s="52" t="s">
        <v>216</v>
      </c>
    </row>
    <row r="91" spans="1:21" s="9" customFormat="1" ht="47.25" x14ac:dyDescent="0.2">
      <c r="A91" s="35">
        <v>86</v>
      </c>
      <c r="B91" s="42">
        <v>4</v>
      </c>
      <c r="C91" s="42">
        <v>4</v>
      </c>
      <c r="D91" s="42" t="s">
        <v>457</v>
      </c>
      <c r="E91" s="42">
        <v>4.5</v>
      </c>
      <c r="F91" s="82" t="s">
        <v>471</v>
      </c>
      <c r="G91" s="58">
        <v>6038853</v>
      </c>
      <c r="H91" s="59" t="s">
        <v>472</v>
      </c>
      <c r="I91" s="46" t="s">
        <v>56</v>
      </c>
      <c r="J91" s="42" t="s">
        <v>322</v>
      </c>
      <c r="K91" s="42" t="s">
        <v>106</v>
      </c>
      <c r="L91" s="42" t="s">
        <v>473</v>
      </c>
      <c r="M91" s="47">
        <v>728196.09</v>
      </c>
      <c r="N91" s="47">
        <v>728196.09</v>
      </c>
      <c r="O91" s="47">
        <v>0</v>
      </c>
      <c r="P91" s="49">
        <v>0</v>
      </c>
      <c r="Q91" s="47">
        <v>0</v>
      </c>
      <c r="R91" s="49">
        <v>0</v>
      </c>
      <c r="S91" s="54" t="s">
        <v>474</v>
      </c>
      <c r="T91" s="51" t="s">
        <v>475</v>
      </c>
      <c r="U91" s="52" t="s">
        <v>102</v>
      </c>
    </row>
    <row r="92" spans="1:21" s="9" customFormat="1" ht="76.5" x14ac:dyDescent="0.2">
      <c r="A92" s="53">
        <v>87</v>
      </c>
      <c r="B92" s="42">
        <v>4</v>
      </c>
      <c r="C92" s="42">
        <v>4</v>
      </c>
      <c r="D92" s="42" t="s">
        <v>457</v>
      </c>
      <c r="E92" s="42">
        <v>4.5</v>
      </c>
      <c r="F92" s="82" t="s">
        <v>458</v>
      </c>
      <c r="G92" s="58">
        <v>6038890</v>
      </c>
      <c r="H92" s="59" t="s">
        <v>476</v>
      </c>
      <c r="I92" s="46" t="s">
        <v>56</v>
      </c>
      <c r="J92" s="42" t="s">
        <v>68</v>
      </c>
      <c r="K92" s="42" t="s">
        <v>477</v>
      </c>
      <c r="L92" s="42" t="s">
        <v>478</v>
      </c>
      <c r="M92" s="47">
        <v>3146780</v>
      </c>
      <c r="N92" s="47">
        <v>3146780</v>
      </c>
      <c r="O92" s="47">
        <v>0</v>
      </c>
      <c r="P92" s="49">
        <v>0</v>
      </c>
      <c r="Q92" s="47">
        <v>0</v>
      </c>
      <c r="R92" s="49">
        <v>0</v>
      </c>
      <c r="S92" s="85" t="s">
        <v>479</v>
      </c>
      <c r="T92" s="51" t="s">
        <v>475</v>
      </c>
      <c r="U92" s="52" t="s">
        <v>216</v>
      </c>
    </row>
    <row r="93" spans="1:21" s="9" customFormat="1" ht="63" x14ac:dyDescent="0.2">
      <c r="A93" s="70">
        <v>88</v>
      </c>
      <c r="B93" s="42">
        <v>4</v>
      </c>
      <c r="C93" s="42">
        <v>4</v>
      </c>
      <c r="D93" s="42" t="s">
        <v>457</v>
      </c>
      <c r="E93" s="42">
        <v>4.5</v>
      </c>
      <c r="F93" s="82" t="s">
        <v>458</v>
      </c>
      <c r="G93" s="58">
        <v>6038768</v>
      </c>
      <c r="H93" s="59" t="s">
        <v>480</v>
      </c>
      <c r="I93" s="46" t="s">
        <v>37</v>
      </c>
      <c r="J93" s="42" t="s">
        <v>481</v>
      </c>
      <c r="K93" s="42" t="s">
        <v>482</v>
      </c>
      <c r="L93" s="42" t="s">
        <v>483</v>
      </c>
      <c r="M93" s="47">
        <v>291400</v>
      </c>
      <c r="N93" s="47">
        <v>291400</v>
      </c>
      <c r="O93" s="47">
        <v>0</v>
      </c>
      <c r="P93" s="49">
        <v>0</v>
      </c>
      <c r="Q93" s="47">
        <v>0</v>
      </c>
      <c r="R93" s="49">
        <v>0</v>
      </c>
      <c r="S93" s="86" t="s">
        <v>484</v>
      </c>
      <c r="T93" s="51" t="s">
        <v>475</v>
      </c>
      <c r="U93" s="52" t="s">
        <v>216</v>
      </c>
    </row>
    <row r="94" spans="1:21" s="9" customFormat="1" ht="63" x14ac:dyDescent="0.2">
      <c r="A94" s="73">
        <v>89</v>
      </c>
      <c r="B94" s="42">
        <v>4</v>
      </c>
      <c r="C94" s="42">
        <v>4</v>
      </c>
      <c r="D94" s="42" t="s">
        <v>457</v>
      </c>
      <c r="E94" s="42">
        <v>4.5</v>
      </c>
      <c r="F94" s="82" t="s">
        <v>458</v>
      </c>
      <c r="G94" s="44">
        <v>6038872</v>
      </c>
      <c r="H94" s="45" t="s">
        <v>485</v>
      </c>
      <c r="I94" s="46" t="s">
        <v>37</v>
      </c>
      <c r="J94" s="42" t="s">
        <v>183</v>
      </c>
      <c r="K94" s="42" t="s">
        <v>482</v>
      </c>
      <c r="L94" s="42" t="s">
        <v>486</v>
      </c>
      <c r="M94" s="47">
        <v>593444.19999999995</v>
      </c>
      <c r="N94" s="47">
        <v>593444.19999999995</v>
      </c>
      <c r="O94" s="47">
        <v>0</v>
      </c>
      <c r="P94" s="49">
        <v>0</v>
      </c>
      <c r="Q94" s="47">
        <v>0</v>
      </c>
      <c r="R94" s="49">
        <v>0</v>
      </c>
      <c r="S94" s="87" t="s">
        <v>487</v>
      </c>
      <c r="T94" s="51" t="s">
        <v>475</v>
      </c>
      <c r="U94" s="52" t="s">
        <v>216</v>
      </c>
    </row>
    <row r="95" spans="1:21" s="9" customFormat="1" ht="140.25" x14ac:dyDescent="0.2">
      <c r="A95" s="70">
        <v>90</v>
      </c>
      <c r="B95" s="42">
        <v>4</v>
      </c>
      <c r="C95" s="42">
        <v>4</v>
      </c>
      <c r="D95" s="42" t="s">
        <v>457</v>
      </c>
      <c r="E95" s="42">
        <v>4.5</v>
      </c>
      <c r="F95" s="82" t="s">
        <v>471</v>
      </c>
      <c r="G95" s="44">
        <v>6050558</v>
      </c>
      <c r="H95" s="45" t="s">
        <v>488</v>
      </c>
      <c r="I95" s="46" t="s">
        <v>37</v>
      </c>
      <c r="J95" s="42" t="s">
        <v>183</v>
      </c>
      <c r="K95" s="42" t="s">
        <v>106</v>
      </c>
      <c r="L95" s="42" t="s">
        <v>489</v>
      </c>
      <c r="M95" s="47">
        <v>3991402.03</v>
      </c>
      <c r="N95" s="47">
        <v>3991402.03</v>
      </c>
      <c r="O95" s="47">
        <f>3991402.03</f>
        <v>3991402.03</v>
      </c>
      <c r="P95" s="49">
        <v>3991402.03</v>
      </c>
      <c r="Q95" s="47">
        <v>0</v>
      </c>
      <c r="R95" s="49">
        <v>0</v>
      </c>
      <c r="S95" s="54" t="s">
        <v>490</v>
      </c>
      <c r="T95" s="51" t="s">
        <v>475</v>
      </c>
      <c r="U95" s="52" t="s">
        <v>102</v>
      </c>
    </row>
    <row r="96" spans="1:21" s="9" customFormat="1" ht="78.75" x14ac:dyDescent="0.2">
      <c r="A96" s="53">
        <v>91</v>
      </c>
      <c r="B96" s="42">
        <v>4</v>
      </c>
      <c r="C96" s="42">
        <v>4</v>
      </c>
      <c r="D96" s="42" t="s">
        <v>457</v>
      </c>
      <c r="E96" s="42">
        <v>4.5</v>
      </c>
      <c r="F96" s="82" t="s">
        <v>458</v>
      </c>
      <c r="G96" s="44">
        <v>6050574</v>
      </c>
      <c r="H96" s="45" t="s">
        <v>491</v>
      </c>
      <c r="I96" s="46" t="s">
        <v>56</v>
      </c>
      <c r="J96" s="42" t="s">
        <v>155</v>
      </c>
      <c r="K96" s="42" t="s">
        <v>492</v>
      </c>
      <c r="L96" s="42" t="s">
        <v>493</v>
      </c>
      <c r="M96" s="47">
        <v>620000.01</v>
      </c>
      <c r="N96" s="47">
        <v>620000.01</v>
      </c>
      <c r="O96" s="47">
        <v>0</v>
      </c>
      <c r="P96" s="49">
        <v>0</v>
      </c>
      <c r="Q96" s="47">
        <v>0</v>
      </c>
      <c r="R96" s="49">
        <v>0</v>
      </c>
      <c r="S96" s="54" t="s">
        <v>494</v>
      </c>
      <c r="T96" s="51" t="s">
        <v>495</v>
      </c>
      <c r="U96" s="52" t="s">
        <v>216</v>
      </c>
    </row>
    <row r="97" spans="1:22" s="9" customFormat="1" ht="38.25" x14ac:dyDescent="0.2">
      <c r="A97" s="35">
        <v>92</v>
      </c>
      <c r="B97" s="42">
        <v>4</v>
      </c>
      <c r="C97" s="42">
        <v>4</v>
      </c>
      <c r="D97" s="42" t="s">
        <v>496</v>
      </c>
      <c r="E97" s="42">
        <v>4.5999999999999996</v>
      </c>
      <c r="F97" s="82" t="s">
        <v>497</v>
      </c>
      <c r="G97" s="44">
        <v>6018281</v>
      </c>
      <c r="H97" s="45" t="s">
        <v>498</v>
      </c>
      <c r="I97" s="46" t="s">
        <v>56</v>
      </c>
      <c r="J97" s="42" t="s">
        <v>155</v>
      </c>
      <c r="K97" s="42" t="s">
        <v>499</v>
      </c>
      <c r="L97" s="42" t="s">
        <v>500</v>
      </c>
      <c r="M97" s="47">
        <v>377626.28</v>
      </c>
      <c r="N97" s="47">
        <v>377626.28</v>
      </c>
      <c r="O97" s="47">
        <v>0</v>
      </c>
      <c r="P97" s="49">
        <v>0</v>
      </c>
      <c r="Q97" s="47">
        <v>0</v>
      </c>
      <c r="R97" s="49">
        <v>0</v>
      </c>
      <c r="S97" s="54" t="s">
        <v>501</v>
      </c>
      <c r="T97" s="51" t="s">
        <v>502</v>
      </c>
      <c r="U97" s="52" t="s">
        <v>216</v>
      </c>
    </row>
    <row r="98" spans="1:22" s="9" customFormat="1" ht="31.5" x14ac:dyDescent="0.2">
      <c r="A98" s="53">
        <v>93</v>
      </c>
      <c r="B98" s="42">
        <v>4</v>
      </c>
      <c r="C98" s="42">
        <v>4</v>
      </c>
      <c r="D98" s="42" t="s">
        <v>496</v>
      </c>
      <c r="E98" s="42">
        <v>4.5999999999999996</v>
      </c>
      <c r="F98" s="82" t="s">
        <v>503</v>
      </c>
      <c r="G98" s="44">
        <v>6017582</v>
      </c>
      <c r="H98" s="45" t="s">
        <v>504</v>
      </c>
      <c r="I98" s="46" t="s">
        <v>37</v>
      </c>
      <c r="J98" s="42" t="s">
        <v>505</v>
      </c>
      <c r="K98" s="42" t="s">
        <v>184</v>
      </c>
      <c r="L98" s="42" t="s">
        <v>506</v>
      </c>
      <c r="M98" s="47">
        <v>257035.31</v>
      </c>
      <c r="N98" s="47">
        <v>257035.31</v>
      </c>
      <c r="O98" s="47">
        <v>0</v>
      </c>
      <c r="P98" s="49">
        <v>0</v>
      </c>
      <c r="Q98" s="47">
        <v>0</v>
      </c>
      <c r="R98" s="49">
        <v>0</v>
      </c>
      <c r="S98" s="54" t="s">
        <v>507</v>
      </c>
      <c r="T98" s="51" t="s">
        <v>508</v>
      </c>
      <c r="U98" s="52" t="s">
        <v>216</v>
      </c>
    </row>
    <row r="99" spans="1:22" s="9" customFormat="1" ht="38.25" x14ac:dyDescent="0.2">
      <c r="A99" s="70">
        <v>94</v>
      </c>
      <c r="B99" s="42">
        <v>4</v>
      </c>
      <c r="C99" s="42">
        <v>4</v>
      </c>
      <c r="D99" s="42" t="s">
        <v>496</v>
      </c>
      <c r="E99" s="42">
        <v>4.5999999999999996</v>
      </c>
      <c r="F99" s="82" t="s">
        <v>503</v>
      </c>
      <c r="G99" s="44">
        <v>6017576</v>
      </c>
      <c r="H99" s="45" t="s">
        <v>509</v>
      </c>
      <c r="I99" s="46" t="s">
        <v>56</v>
      </c>
      <c r="J99" s="42" t="s">
        <v>322</v>
      </c>
      <c r="K99" s="42" t="s">
        <v>510</v>
      </c>
      <c r="L99" s="42" t="s">
        <v>511</v>
      </c>
      <c r="M99" s="47">
        <v>205890</v>
      </c>
      <c r="N99" s="47">
        <v>205890</v>
      </c>
      <c r="O99" s="47">
        <v>0</v>
      </c>
      <c r="P99" s="49">
        <v>0</v>
      </c>
      <c r="Q99" s="47">
        <v>0</v>
      </c>
      <c r="R99" s="49">
        <v>0</v>
      </c>
      <c r="S99" s="54" t="s">
        <v>512</v>
      </c>
      <c r="T99" s="51" t="s">
        <v>513</v>
      </c>
      <c r="U99" s="52" t="s">
        <v>78</v>
      </c>
    </row>
    <row r="100" spans="1:22" s="9" customFormat="1" ht="47.25" x14ac:dyDescent="0.2">
      <c r="A100" s="73">
        <v>95</v>
      </c>
      <c r="B100" s="42">
        <v>4</v>
      </c>
      <c r="C100" s="42">
        <v>4</v>
      </c>
      <c r="D100" s="42" t="s">
        <v>496</v>
      </c>
      <c r="E100" s="42">
        <v>4.5999999999999996</v>
      </c>
      <c r="F100" s="82" t="s">
        <v>503</v>
      </c>
      <c r="G100" s="44">
        <v>6018533</v>
      </c>
      <c r="H100" s="45" t="s">
        <v>514</v>
      </c>
      <c r="I100" s="46" t="s">
        <v>56</v>
      </c>
      <c r="J100" s="42" t="s">
        <v>452</v>
      </c>
      <c r="K100" s="42" t="s">
        <v>515</v>
      </c>
      <c r="L100" s="42" t="s">
        <v>516</v>
      </c>
      <c r="M100" s="47">
        <v>411236.08</v>
      </c>
      <c r="N100" s="47">
        <v>411236.08</v>
      </c>
      <c r="O100" s="47">
        <v>0</v>
      </c>
      <c r="P100" s="49">
        <v>0</v>
      </c>
      <c r="Q100" s="47">
        <v>0</v>
      </c>
      <c r="R100" s="49">
        <v>0</v>
      </c>
      <c r="S100" s="54" t="s">
        <v>517</v>
      </c>
      <c r="T100" s="51" t="s">
        <v>518</v>
      </c>
      <c r="U100" s="52" t="s">
        <v>216</v>
      </c>
    </row>
    <row r="101" spans="1:22" s="9" customFormat="1" ht="51" x14ac:dyDescent="0.2">
      <c r="A101" s="70">
        <v>96</v>
      </c>
      <c r="B101" s="42">
        <v>4</v>
      </c>
      <c r="C101" s="42">
        <v>4</v>
      </c>
      <c r="D101" s="42" t="s">
        <v>496</v>
      </c>
      <c r="E101" s="42">
        <v>4.5999999999999996</v>
      </c>
      <c r="F101" s="82" t="s">
        <v>503</v>
      </c>
      <c r="G101" s="44">
        <v>6017696</v>
      </c>
      <c r="H101" s="45" t="s">
        <v>519</v>
      </c>
      <c r="I101" s="46" t="s">
        <v>37</v>
      </c>
      <c r="J101" s="42" t="s">
        <v>192</v>
      </c>
      <c r="K101" s="42" t="s">
        <v>193</v>
      </c>
      <c r="L101" s="42" t="s">
        <v>520</v>
      </c>
      <c r="M101" s="47">
        <v>274714</v>
      </c>
      <c r="N101" s="47">
        <v>274714</v>
      </c>
      <c r="O101" s="47">
        <v>0</v>
      </c>
      <c r="P101" s="49">
        <v>0</v>
      </c>
      <c r="Q101" s="47">
        <v>0</v>
      </c>
      <c r="R101" s="49">
        <v>0</v>
      </c>
      <c r="S101" s="54" t="s">
        <v>521</v>
      </c>
      <c r="T101" s="51">
        <v>46000</v>
      </c>
      <c r="U101" s="52" t="s">
        <v>522</v>
      </c>
    </row>
    <row r="102" spans="1:22" s="9" customFormat="1" ht="31.5" x14ac:dyDescent="0.2">
      <c r="A102" s="53">
        <v>97</v>
      </c>
      <c r="B102" s="42">
        <v>4</v>
      </c>
      <c r="C102" s="42">
        <v>4</v>
      </c>
      <c r="D102" s="42" t="s">
        <v>496</v>
      </c>
      <c r="E102" s="42">
        <v>4.5999999999999996</v>
      </c>
      <c r="F102" s="82" t="s">
        <v>503</v>
      </c>
      <c r="G102" s="44">
        <v>6018294</v>
      </c>
      <c r="H102" s="45" t="s">
        <v>523</v>
      </c>
      <c r="I102" s="46" t="s">
        <v>37</v>
      </c>
      <c r="J102" s="42" t="s">
        <v>231</v>
      </c>
      <c r="K102" s="42" t="s">
        <v>232</v>
      </c>
      <c r="L102" s="42" t="s">
        <v>524</v>
      </c>
      <c r="M102" s="47">
        <v>1330520</v>
      </c>
      <c r="N102" s="47">
        <v>1330520</v>
      </c>
      <c r="O102" s="47">
        <v>0</v>
      </c>
      <c r="P102" s="49">
        <v>0</v>
      </c>
      <c r="Q102" s="47">
        <v>0</v>
      </c>
      <c r="R102" s="49">
        <v>0</v>
      </c>
      <c r="S102" s="54" t="s">
        <v>525</v>
      </c>
      <c r="T102" s="51">
        <v>46000</v>
      </c>
      <c r="U102" s="52" t="s">
        <v>216</v>
      </c>
    </row>
    <row r="103" spans="1:22" s="9" customFormat="1" ht="216.75" x14ac:dyDescent="0.2">
      <c r="A103" s="35">
        <v>98</v>
      </c>
      <c r="B103" s="42">
        <v>4</v>
      </c>
      <c r="C103" s="42">
        <v>4</v>
      </c>
      <c r="D103" s="42" t="s">
        <v>496</v>
      </c>
      <c r="E103" s="42" t="s">
        <v>526</v>
      </c>
      <c r="F103" s="43" t="s">
        <v>527</v>
      </c>
      <c r="G103" s="44">
        <v>6006968</v>
      </c>
      <c r="H103" s="45" t="s">
        <v>528</v>
      </c>
      <c r="I103" s="46" t="s">
        <v>529</v>
      </c>
      <c r="J103" s="42" t="s">
        <v>183</v>
      </c>
      <c r="K103" s="42" t="s">
        <v>93</v>
      </c>
      <c r="L103" s="42" t="s">
        <v>530</v>
      </c>
      <c r="M103" s="47">
        <v>5844173.3300000001</v>
      </c>
      <c r="N103" s="47">
        <v>5844173.3300000001</v>
      </c>
      <c r="O103" s="49">
        <f>2864336.1+760371.53+37061.12+246963.61</f>
        <v>3908732.36</v>
      </c>
      <c r="P103" s="49">
        <f>2864336.1+760371.51+37061.12+246963.61</f>
        <v>3908732.3400000003</v>
      </c>
      <c r="Q103" s="47">
        <f>93895.39+56438.24+29685.62+30144.06+28294.44+29556.95+59695.24+2940.86+29898.77+11830.35+63387.27+519700.9+5610+42711.9+34410.71+32898.08+69385.71+82162.72+87667.12+136109.99+69590.64+114034.07+37061.12+78889.75+171079.97+69445.51+246963.29</f>
        <v>2233488.67</v>
      </c>
      <c r="R103" s="49">
        <f>93895.39+56438.24+29685.62+30144.06+28294.44+29556.95+59695.24+2940.86+29898.77+11830.35+63387.27+519700.9+5610+42711.9+34410.71+32898.08+69385.71+82162.72+87667.12+136109.99+69590.64+114034.07+37061.12+78889.75+171079.97+69445.51+246963.29</f>
        <v>2233488.67</v>
      </c>
      <c r="S103" s="54" t="s">
        <v>531</v>
      </c>
      <c r="T103" s="51" t="s">
        <v>532</v>
      </c>
      <c r="U103" s="52">
        <v>46752</v>
      </c>
      <c r="V103" s="14"/>
    </row>
    <row r="104" spans="1:22" s="9" customFormat="1" ht="102" x14ac:dyDescent="0.2">
      <c r="A104" s="53">
        <v>99</v>
      </c>
      <c r="B104" s="42">
        <v>4</v>
      </c>
      <c r="C104" s="42">
        <v>4</v>
      </c>
      <c r="D104" s="42" t="s">
        <v>496</v>
      </c>
      <c r="E104" s="42" t="s">
        <v>526</v>
      </c>
      <c r="F104" s="43" t="s">
        <v>527</v>
      </c>
      <c r="G104" s="44">
        <v>6005588</v>
      </c>
      <c r="H104" s="45" t="s">
        <v>533</v>
      </c>
      <c r="I104" s="46" t="s">
        <v>56</v>
      </c>
      <c r="J104" s="42" t="s">
        <v>68</v>
      </c>
      <c r="K104" s="42" t="s">
        <v>69</v>
      </c>
      <c r="L104" s="42" t="s">
        <v>534</v>
      </c>
      <c r="M104" s="47">
        <v>2611336.11</v>
      </c>
      <c r="N104" s="47">
        <v>2611336.11</v>
      </c>
      <c r="O104" s="49">
        <f>199697.04+480793.93+1930845.14</f>
        <v>2611336.11</v>
      </c>
      <c r="P104" s="49">
        <f>199697.04+480793.93+1930845.14</f>
        <v>2611336.11</v>
      </c>
      <c r="Q104" s="47">
        <f>35966.17+2852+16864+76570+29906.32+1145.76+66083.32+97730.96+5971.62+5704+18085.4+36828+2337.4</f>
        <v>396044.95000000007</v>
      </c>
      <c r="R104" s="49">
        <f>35966.17+2852+16864+76570+29906.32+1145.76+66083.32+97730.96+5971.62+5704+18085.4+36828+2337.4</f>
        <v>396044.95000000007</v>
      </c>
      <c r="S104" s="54" t="s">
        <v>535</v>
      </c>
      <c r="T104" s="51" t="s">
        <v>536</v>
      </c>
      <c r="U104" s="52">
        <v>47299</v>
      </c>
    </row>
    <row r="105" spans="1:22" s="9" customFormat="1" ht="216.75" x14ac:dyDescent="0.2">
      <c r="A105" s="70">
        <v>100</v>
      </c>
      <c r="B105" s="42">
        <v>4</v>
      </c>
      <c r="C105" s="42">
        <v>4</v>
      </c>
      <c r="D105" s="42" t="s">
        <v>496</v>
      </c>
      <c r="E105" s="42" t="s">
        <v>526</v>
      </c>
      <c r="F105" s="43" t="s">
        <v>527</v>
      </c>
      <c r="G105" s="44">
        <v>6007009</v>
      </c>
      <c r="H105" s="45" t="s">
        <v>537</v>
      </c>
      <c r="I105" s="46" t="s">
        <v>37</v>
      </c>
      <c r="J105" s="42" t="s">
        <v>538</v>
      </c>
      <c r="K105" s="42" t="s">
        <v>93</v>
      </c>
      <c r="L105" s="42" t="s">
        <v>539</v>
      </c>
      <c r="M105" s="47">
        <v>5525714.2199999997</v>
      </c>
      <c r="N105" s="47">
        <v>5525714.2199999997</v>
      </c>
      <c r="O105" s="49">
        <f>1513991.89+849431+255092.58+307520+74400+649760+124000</f>
        <v>3774195.4699999997</v>
      </c>
      <c r="P105" s="49">
        <f>1513991.89+849431+255092.58+307520+74400+649760+124000</f>
        <v>3774195.4699999997</v>
      </c>
      <c r="Q105" s="47">
        <f>307520+849431+57052.82+106292.58+79323.61+59522.5+52324.8+37076+159742.19+27395.43+88263.6+18818.97+66559.26+37027.85+16607.6+35144.24+32488+67672.1+74400+129952+40407.74+71462.05+129952+162440+69029.85</f>
        <v>2775906.1900000004</v>
      </c>
      <c r="R105" s="49">
        <f>307520+849431+57052.82+106292.58+79323.61+59522.5+52324.8+37076+159742.19+27395.43+88263.6+18818.97+66559.26+37027.85+16607.6+35144.24+32488+67672.1+74400+129952+40407.74+71462.05+129952+162440+69029.85</f>
        <v>2775906.1900000004</v>
      </c>
      <c r="S105" s="54" t="s">
        <v>540</v>
      </c>
      <c r="T105" s="63" t="s">
        <v>541</v>
      </c>
      <c r="U105" s="52">
        <v>46934</v>
      </c>
    </row>
    <row r="106" spans="1:22" s="9" customFormat="1" ht="63" x14ac:dyDescent="0.2">
      <c r="A106" s="73">
        <v>101</v>
      </c>
      <c r="B106" s="42">
        <v>4</v>
      </c>
      <c r="C106" s="42">
        <v>4</v>
      </c>
      <c r="D106" s="42" t="s">
        <v>496</v>
      </c>
      <c r="E106" s="42" t="s">
        <v>526</v>
      </c>
      <c r="F106" s="43" t="s">
        <v>527</v>
      </c>
      <c r="G106" s="44">
        <v>6005138</v>
      </c>
      <c r="H106" s="45" t="s">
        <v>542</v>
      </c>
      <c r="I106" s="46" t="s">
        <v>56</v>
      </c>
      <c r="J106" s="42" t="s">
        <v>543</v>
      </c>
      <c r="K106" s="42" t="s">
        <v>69</v>
      </c>
      <c r="L106" s="42" t="s">
        <v>544</v>
      </c>
      <c r="M106" s="47">
        <v>357473.79</v>
      </c>
      <c r="N106" s="47">
        <v>357473.79</v>
      </c>
      <c r="O106" s="49">
        <f>271608.78+85560</f>
        <v>357168.78</v>
      </c>
      <c r="P106" s="49">
        <f>271608.78+85560</f>
        <v>357168.78</v>
      </c>
      <c r="Q106" s="47">
        <f>7636.95+62239.4+4741.93+2176.06+41611.92+1603.26+322.4+236.4+6305.75+85560+58286.8+63745.79+9417.8</f>
        <v>343884.45999999996</v>
      </c>
      <c r="R106" s="49">
        <f>7636.95+62239.4+4741.93+2176.06+41611.92+1603.26+322.4+236.4+6305.75+85560+58286.8+63745.79+9417.8</f>
        <v>343884.45999999996</v>
      </c>
      <c r="S106" s="54" t="s">
        <v>545</v>
      </c>
      <c r="T106" s="51" t="s">
        <v>546</v>
      </c>
      <c r="U106" s="52">
        <v>45930</v>
      </c>
    </row>
    <row r="107" spans="1:22" s="9" customFormat="1" ht="63" x14ac:dyDescent="0.2">
      <c r="A107" s="70">
        <v>102</v>
      </c>
      <c r="B107" s="56">
        <v>5</v>
      </c>
      <c r="C107" s="56">
        <v>4</v>
      </c>
      <c r="D107" s="56" t="s">
        <v>547</v>
      </c>
      <c r="E107" s="56">
        <v>5.0999999999999996</v>
      </c>
      <c r="F107" s="57" t="s">
        <v>548</v>
      </c>
      <c r="G107" s="58" t="s">
        <v>549</v>
      </c>
      <c r="H107" s="59" t="s">
        <v>550</v>
      </c>
      <c r="I107" s="60" t="s">
        <v>29</v>
      </c>
      <c r="J107" s="56" t="s">
        <v>29</v>
      </c>
      <c r="K107" s="56" t="s">
        <v>551</v>
      </c>
      <c r="L107" s="56" t="s">
        <v>552</v>
      </c>
      <c r="M107" s="55">
        <v>3135720.6</v>
      </c>
      <c r="N107" s="55">
        <v>3135720.6</v>
      </c>
      <c r="O107" s="61">
        <v>3135720.6</v>
      </c>
      <c r="P107" s="61">
        <v>3135720.6</v>
      </c>
      <c r="Q107" s="55">
        <v>351885.49</v>
      </c>
      <c r="R107" s="61">
        <f>Q107</f>
        <v>351885.49</v>
      </c>
      <c r="S107" s="72" t="s">
        <v>553</v>
      </c>
      <c r="T107" s="63" t="s">
        <v>554</v>
      </c>
      <c r="U107" s="64" t="s">
        <v>555</v>
      </c>
    </row>
    <row r="108" spans="1:22" s="9" customFormat="1" ht="78.75" x14ac:dyDescent="0.2">
      <c r="A108" s="53">
        <v>103</v>
      </c>
      <c r="B108" s="56">
        <v>5</v>
      </c>
      <c r="C108" s="56">
        <v>4</v>
      </c>
      <c r="D108" s="56" t="s">
        <v>547</v>
      </c>
      <c r="E108" s="56">
        <v>5.3</v>
      </c>
      <c r="F108" s="57" t="s">
        <v>556</v>
      </c>
      <c r="G108" s="58" t="s">
        <v>557</v>
      </c>
      <c r="H108" s="59" t="s">
        <v>558</v>
      </c>
      <c r="I108" s="60" t="s">
        <v>29</v>
      </c>
      <c r="J108" s="56" t="s">
        <v>29</v>
      </c>
      <c r="K108" s="56" t="s">
        <v>551</v>
      </c>
      <c r="L108" s="56" t="s">
        <v>559</v>
      </c>
      <c r="M108" s="55">
        <v>1829563.91</v>
      </c>
      <c r="N108" s="55">
        <v>1763378.13</v>
      </c>
      <c r="O108" s="61">
        <v>1215706</v>
      </c>
      <c r="P108" s="61">
        <v>1215706</v>
      </c>
      <c r="Q108" s="55">
        <v>0</v>
      </c>
      <c r="R108" s="61">
        <v>0</v>
      </c>
      <c r="S108" s="72" t="s">
        <v>560</v>
      </c>
      <c r="T108" s="63" t="s">
        <v>561</v>
      </c>
      <c r="U108" s="64" t="s">
        <v>555</v>
      </c>
    </row>
    <row r="109" spans="1:22" s="9" customFormat="1" ht="126" x14ac:dyDescent="0.2">
      <c r="A109" s="35">
        <v>104</v>
      </c>
      <c r="B109" s="42">
        <v>5</v>
      </c>
      <c r="C109" s="42">
        <v>4</v>
      </c>
      <c r="D109" s="42" t="s">
        <v>562</v>
      </c>
      <c r="E109" s="42" t="s">
        <v>563</v>
      </c>
      <c r="F109" s="43" t="s">
        <v>564</v>
      </c>
      <c r="G109" s="83">
        <v>6001680</v>
      </c>
      <c r="H109" s="84" t="s">
        <v>565</v>
      </c>
      <c r="I109" s="46" t="s">
        <v>29</v>
      </c>
      <c r="J109" s="42" t="s">
        <v>29</v>
      </c>
      <c r="K109" s="42" t="s">
        <v>566</v>
      </c>
      <c r="L109" s="42" t="s">
        <v>567</v>
      </c>
      <c r="M109" s="47">
        <v>41176154.359999999</v>
      </c>
      <c r="N109" s="47">
        <v>17977589</v>
      </c>
      <c r="O109" s="47">
        <f>35886003.44+5285920.92+4230</f>
        <v>41176154.359999999</v>
      </c>
      <c r="P109" s="49">
        <f>15799493.08+2178095.92</f>
        <v>17977589</v>
      </c>
      <c r="Q109" s="47">
        <f>461860.84+121636.76+871534.72+158228.56+979927.76+159451.04+1093067.92+160078.8+1124658.08+157435.6+1141511.28+156213.12+1128080.24+155420.16+1138395.16+157121.72+1123550.12+155535.8+842100.28+154544.6+133134.68+154148.12+236081.44+489669.32+1066644.32+155882.72+1128290.56+1050281.4+161086.52+1095830.68+162854.16+1180697.28+163002.84+161218.68+1375988.6+164588.76+1255820.72+163647.12+953.1+1287912.36+160409.2+1122156.56+63321.16+619752.56+141675.52+1163181.32+1182662.88+147573.16+245029.8+9323948.2+151290.16+152628.28+1192595.04+1199076.48+153206.48+1201314.24+154428.96+1199633.4+154908.04+1202834.36+154841.96+1198245.16+154891.52+890419.04</f>
        <v>46358109.419999987</v>
      </c>
      <c r="R109" s="49">
        <f>116117.68+24829.56+248555.44+31321.92+31321.92+287845.32+285641.16+31305.4+283999.24+29570.8+282860.76+29702.96+280119+29389.08+283568.04+29736+279522.6+29669.92+211760.36+29620.36+29835.12+33634.72+236081.44+273925.96+34510.28+271976.32+270167.24+34625.92+267773.52+34493.76+263999.68+33552.12+33733.84+256470.48+34592.88+262959.76+34212.92+266863.24+31801+194862.64+21855.96+188395.76+31388+274052.52+276596.88+30809.8+1244980.24+8078773.92+29736+29702.96+276785.32+277568.76+29587.32+276020.08+30859.36+276036.32+31321.92+277845.4+31388+276602.48+31272.36+195745.76</f>
        <v>17973855.48</v>
      </c>
      <c r="S109" s="54" t="s">
        <v>568</v>
      </c>
      <c r="T109" s="51" t="s">
        <v>569</v>
      </c>
      <c r="U109" s="52">
        <v>46387</v>
      </c>
    </row>
    <row r="110" spans="1:22" s="9" customFormat="1" ht="94.5" x14ac:dyDescent="0.2">
      <c r="A110" s="53">
        <v>105</v>
      </c>
      <c r="B110" s="42">
        <v>5</v>
      </c>
      <c r="C110" s="42">
        <v>4</v>
      </c>
      <c r="D110" s="42" t="s">
        <v>570</v>
      </c>
      <c r="E110" s="42" t="s">
        <v>571</v>
      </c>
      <c r="F110" s="43" t="s">
        <v>572</v>
      </c>
      <c r="G110" s="83">
        <v>6018684</v>
      </c>
      <c r="H110" s="84" t="s">
        <v>573</v>
      </c>
      <c r="I110" s="46" t="s">
        <v>29</v>
      </c>
      <c r="J110" s="42" t="s">
        <v>29</v>
      </c>
      <c r="K110" s="42" t="s">
        <v>574</v>
      </c>
      <c r="L110" s="42" t="s">
        <v>575</v>
      </c>
      <c r="M110" s="47">
        <v>3840000</v>
      </c>
      <c r="N110" s="47">
        <v>3840000</v>
      </c>
      <c r="O110" s="47">
        <f>748509.34+1587935.36+564912.78+150048.24+378218.25</f>
        <v>3429623.9700000007</v>
      </c>
      <c r="P110" s="47">
        <v>3429624</v>
      </c>
      <c r="Q110" s="47">
        <f>28352.35+1220.8+24833.51+12400.59+47039.06+4516.95</f>
        <v>118363.26</v>
      </c>
      <c r="R110" s="49">
        <f>28352.35+1220.8+24833.51+12400.59+47039.06+4516.95</f>
        <v>118363.26</v>
      </c>
      <c r="S110" s="54" t="s">
        <v>576</v>
      </c>
      <c r="T110" s="51" t="s">
        <v>577</v>
      </c>
      <c r="U110" s="52" t="s">
        <v>78</v>
      </c>
    </row>
    <row r="111" spans="1:22" s="9" customFormat="1" ht="76.5" x14ac:dyDescent="0.2">
      <c r="A111" s="70">
        <v>106</v>
      </c>
      <c r="B111" s="42">
        <v>5</v>
      </c>
      <c r="C111" s="42">
        <v>4</v>
      </c>
      <c r="D111" s="42" t="s">
        <v>570</v>
      </c>
      <c r="E111" s="42" t="s">
        <v>578</v>
      </c>
      <c r="F111" s="43" t="s">
        <v>579</v>
      </c>
      <c r="G111" s="83">
        <v>6038300</v>
      </c>
      <c r="H111" s="84" t="s">
        <v>580</v>
      </c>
      <c r="I111" s="46" t="s">
        <v>29</v>
      </c>
      <c r="J111" s="42" t="s">
        <v>581</v>
      </c>
      <c r="K111" s="42" t="s">
        <v>582</v>
      </c>
      <c r="L111" s="42" t="s">
        <v>583</v>
      </c>
      <c r="M111" s="47">
        <v>419833.01</v>
      </c>
      <c r="N111" s="47">
        <v>419833.01</v>
      </c>
      <c r="O111" s="47">
        <v>419833.01</v>
      </c>
      <c r="P111" s="47">
        <v>419833.01</v>
      </c>
      <c r="Q111" s="47">
        <v>0</v>
      </c>
      <c r="R111" s="49">
        <v>0</v>
      </c>
      <c r="S111" s="54" t="s">
        <v>584</v>
      </c>
      <c r="T111" s="51" t="s">
        <v>585</v>
      </c>
      <c r="U111" s="52" t="s">
        <v>555</v>
      </c>
    </row>
    <row r="112" spans="1:22" s="9" customFormat="1" ht="31.5" x14ac:dyDescent="0.2">
      <c r="A112" s="73">
        <v>107</v>
      </c>
      <c r="B112" s="42">
        <v>5</v>
      </c>
      <c r="C112" s="42">
        <v>4</v>
      </c>
      <c r="D112" s="42" t="s">
        <v>586</v>
      </c>
      <c r="E112" s="42" t="s">
        <v>587</v>
      </c>
      <c r="F112" s="43" t="s">
        <v>588</v>
      </c>
      <c r="G112" s="44">
        <v>6001864</v>
      </c>
      <c r="H112" s="45" t="s">
        <v>589</v>
      </c>
      <c r="I112" s="46" t="s">
        <v>37</v>
      </c>
      <c r="J112" s="42" t="s">
        <v>183</v>
      </c>
      <c r="K112" s="42" t="s">
        <v>184</v>
      </c>
      <c r="L112" s="42" t="s">
        <v>590</v>
      </c>
      <c r="M112" s="47">
        <v>132600</v>
      </c>
      <c r="N112" s="47">
        <v>132600</v>
      </c>
      <c r="O112" s="49">
        <v>132600</v>
      </c>
      <c r="P112" s="49">
        <v>132600</v>
      </c>
      <c r="Q112" s="47">
        <v>102193.03</v>
      </c>
      <c r="R112" s="49">
        <v>102193.03</v>
      </c>
      <c r="S112" s="54" t="s">
        <v>591</v>
      </c>
      <c r="T112" s="51" t="s">
        <v>592</v>
      </c>
      <c r="U112" s="52">
        <v>46568</v>
      </c>
    </row>
    <row r="113" spans="1:21" s="9" customFormat="1" ht="47.25" x14ac:dyDescent="0.2">
      <c r="A113" s="70">
        <v>108</v>
      </c>
      <c r="B113" s="42">
        <v>5</v>
      </c>
      <c r="C113" s="42">
        <v>4</v>
      </c>
      <c r="D113" s="42" t="s">
        <v>586</v>
      </c>
      <c r="E113" s="42" t="s">
        <v>587</v>
      </c>
      <c r="F113" s="43" t="s">
        <v>588</v>
      </c>
      <c r="G113" s="44">
        <v>6001699</v>
      </c>
      <c r="H113" s="45" t="s">
        <v>593</v>
      </c>
      <c r="I113" s="46" t="s">
        <v>56</v>
      </c>
      <c r="J113" s="42" t="s">
        <v>68</v>
      </c>
      <c r="K113" s="42" t="s">
        <v>594</v>
      </c>
      <c r="L113" s="42" t="s">
        <v>595</v>
      </c>
      <c r="M113" s="47">
        <v>522000</v>
      </c>
      <c r="N113" s="47">
        <v>522000</v>
      </c>
      <c r="O113" s="49">
        <v>522000</v>
      </c>
      <c r="P113" s="49">
        <v>522000</v>
      </c>
      <c r="Q113" s="47">
        <v>457213.22</v>
      </c>
      <c r="R113" s="49">
        <v>457213.22</v>
      </c>
      <c r="S113" s="54" t="s">
        <v>591</v>
      </c>
      <c r="T113" s="51" t="s">
        <v>596</v>
      </c>
      <c r="U113" s="52">
        <v>46568</v>
      </c>
    </row>
    <row r="114" spans="1:21" s="9" customFormat="1" ht="31.5" x14ac:dyDescent="0.2">
      <c r="A114" s="53">
        <v>109</v>
      </c>
      <c r="B114" s="42">
        <v>5</v>
      </c>
      <c r="C114" s="42">
        <v>4</v>
      </c>
      <c r="D114" s="42" t="s">
        <v>586</v>
      </c>
      <c r="E114" s="42" t="s">
        <v>587</v>
      </c>
      <c r="F114" s="43" t="s">
        <v>588</v>
      </c>
      <c r="G114" s="44">
        <v>6001612</v>
      </c>
      <c r="H114" s="45" t="s">
        <v>597</v>
      </c>
      <c r="I114" s="46" t="s">
        <v>56</v>
      </c>
      <c r="J114" s="42" t="s">
        <v>220</v>
      </c>
      <c r="K114" s="42" t="s">
        <v>221</v>
      </c>
      <c r="L114" s="42" t="s">
        <v>598</v>
      </c>
      <c r="M114" s="47">
        <v>684000</v>
      </c>
      <c r="N114" s="47">
        <v>684000</v>
      </c>
      <c r="O114" s="49">
        <v>684000</v>
      </c>
      <c r="P114" s="49">
        <v>684000</v>
      </c>
      <c r="Q114" s="47">
        <v>516574.68</v>
      </c>
      <c r="R114" s="49">
        <v>516574.68</v>
      </c>
      <c r="S114" s="54" t="s">
        <v>591</v>
      </c>
      <c r="T114" s="51" t="s">
        <v>599</v>
      </c>
      <c r="U114" s="52">
        <v>46568</v>
      </c>
    </row>
    <row r="115" spans="1:21" s="9" customFormat="1" ht="31.5" x14ac:dyDescent="0.2">
      <c r="A115" s="35">
        <v>110</v>
      </c>
      <c r="B115" s="42">
        <v>5</v>
      </c>
      <c r="C115" s="42">
        <v>4</v>
      </c>
      <c r="D115" s="42" t="s">
        <v>586</v>
      </c>
      <c r="E115" s="42" t="s">
        <v>587</v>
      </c>
      <c r="F115" s="43" t="s">
        <v>588</v>
      </c>
      <c r="G115" s="44">
        <v>6001943</v>
      </c>
      <c r="H115" s="45" t="s">
        <v>600</v>
      </c>
      <c r="I115" s="46" t="s">
        <v>37</v>
      </c>
      <c r="J115" s="42" t="s">
        <v>183</v>
      </c>
      <c r="K115" s="42" t="s">
        <v>184</v>
      </c>
      <c r="L115" s="42" t="s">
        <v>601</v>
      </c>
      <c r="M115" s="47">
        <v>246000</v>
      </c>
      <c r="N115" s="47">
        <v>246000</v>
      </c>
      <c r="O115" s="49">
        <v>246000</v>
      </c>
      <c r="P115" s="49">
        <v>246000</v>
      </c>
      <c r="Q115" s="47">
        <v>214827.79</v>
      </c>
      <c r="R115" s="49">
        <v>214827.79</v>
      </c>
      <c r="S115" s="54" t="s">
        <v>602</v>
      </c>
      <c r="T115" s="51" t="s">
        <v>599</v>
      </c>
      <c r="U115" s="52">
        <v>46568</v>
      </c>
    </row>
    <row r="116" spans="1:21" s="9" customFormat="1" ht="31.5" x14ac:dyDescent="0.2">
      <c r="A116" s="53">
        <v>111</v>
      </c>
      <c r="B116" s="42">
        <v>5</v>
      </c>
      <c r="C116" s="42">
        <v>4</v>
      </c>
      <c r="D116" s="42" t="s">
        <v>586</v>
      </c>
      <c r="E116" s="42" t="s">
        <v>587</v>
      </c>
      <c r="F116" s="43" t="s">
        <v>588</v>
      </c>
      <c r="G116" s="44">
        <v>6001909</v>
      </c>
      <c r="H116" s="45" t="s">
        <v>603</v>
      </c>
      <c r="I116" s="46" t="s">
        <v>37</v>
      </c>
      <c r="J116" s="42" t="s">
        <v>138</v>
      </c>
      <c r="K116" s="42" t="s">
        <v>139</v>
      </c>
      <c r="L116" s="42" t="s">
        <v>604</v>
      </c>
      <c r="M116" s="47">
        <v>324000</v>
      </c>
      <c r="N116" s="47">
        <v>324000</v>
      </c>
      <c r="O116" s="49">
        <v>324000</v>
      </c>
      <c r="P116" s="49">
        <v>324000</v>
      </c>
      <c r="Q116" s="47">
        <v>288487.27</v>
      </c>
      <c r="R116" s="49">
        <v>288487.27</v>
      </c>
      <c r="S116" s="54" t="s">
        <v>591</v>
      </c>
      <c r="T116" s="51" t="s">
        <v>605</v>
      </c>
      <c r="U116" s="52">
        <v>46568</v>
      </c>
    </row>
    <row r="117" spans="1:21" s="9" customFormat="1" ht="31.5" x14ac:dyDescent="0.2">
      <c r="A117" s="70">
        <v>112</v>
      </c>
      <c r="B117" s="42">
        <v>5</v>
      </c>
      <c r="C117" s="42">
        <v>4</v>
      </c>
      <c r="D117" s="42" t="s">
        <v>586</v>
      </c>
      <c r="E117" s="42" t="s">
        <v>587</v>
      </c>
      <c r="F117" s="43" t="s">
        <v>588</v>
      </c>
      <c r="G117" s="44">
        <v>6001930</v>
      </c>
      <c r="H117" s="45" t="s">
        <v>606</v>
      </c>
      <c r="I117" s="46" t="s">
        <v>56</v>
      </c>
      <c r="J117" s="42" t="s">
        <v>165</v>
      </c>
      <c r="K117" s="42" t="s">
        <v>179</v>
      </c>
      <c r="L117" s="42" t="s">
        <v>607</v>
      </c>
      <c r="M117" s="47">
        <v>258000</v>
      </c>
      <c r="N117" s="47">
        <v>258000</v>
      </c>
      <c r="O117" s="49">
        <v>258000</v>
      </c>
      <c r="P117" s="49">
        <v>258000</v>
      </c>
      <c r="Q117" s="47">
        <v>223851.73</v>
      </c>
      <c r="R117" s="49">
        <v>223851.73</v>
      </c>
      <c r="S117" s="54" t="s">
        <v>602</v>
      </c>
      <c r="T117" s="51" t="s">
        <v>608</v>
      </c>
      <c r="U117" s="52">
        <v>46568</v>
      </c>
    </row>
    <row r="118" spans="1:21" s="9" customFormat="1" ht="31.5" x14ac:dyDescent="0.2">
      <c r="A118" s="73">
        <v>113</v>
      </c>
      <c r="B118" s="42">
        <v>5</v>
      </c>
      <c r="C118" s="42">
        <v>4</v>
      </c>
      <c r="D118" s="42" t="s">
        <v>586</v>
      </c>
      <c r="E118" s="42" t="s">
        <v>587</v>
      </c>
      <c r="F118" s="43" t="s">
        <v>588</v>
      </c>
      <c r="G118" s="44">
        <v>6001620</v>
      </c>
      <c r="H118" s="45" t="s">
        <v>609</v>
      </c>
      <c r="I118" s="46" t="s">
        <v>37</v>
      </c>
      <c r="J118" s="42" t="s">
        <v>231</v>
      </c>
      <c r="K118" s="42" t="s">
        <v>232</v>
      </c>
      <c r="L118" s="42" t="s">
        <v>610</v>
      </c>
      <c r="M118" s="47">
        <v>276000</v>
      </c>
      <c r="N118" s="47">
        <v>276000</v>
      </c>
      <c r="O118" s="49">
        <v>276000</v>
      </c>
      <c r="P118" s="49">
        <v>276000</v>
      </c>
      <c r="Q118" s="47">
        <v>236525.55</v>
      </c>
      <c r="R118" s="49">
        <v>236525.55</v>
      </c>
      <c r="S118" s="54" t="s">
        <v>591</v>
      </c>
      <c r="T118" s="51" t="s">
        <v>608</v>
      </c>
      <c r="U118" s="52">
        <v>46568</v>
      </c>
    </row>
    <row r="119" spans="1:21" s="9" customFormat="1" ht="31.5" x14ac:dyDescent="0.2">
      <c r="A119" s="70">
        <v>114</v>
      </c>
      <c r="B119" s="42">
        <v>5</v>
      </c>
      <c r="C119" s="42">
        <v>4</v>
      </c>
      <c r="D119" s="42" t="s">
        <v>586</v>
      </c>
      <c r="E119" s="42" t="s">
        <v>587</v>
      </c>
      <c r="F119" s="43" t="s">
        <v>588</v>
      </c>
      <c r="G119" s="44">
        <v>6001887</v>
      </c>
      <c r="H119" s="45" t="s">
        <v>611</v>
      </c>
      <c r="I119" s="46" t="s">
        <v>56</v>
      </c>
      <c r="J119" s="42" t="s">
        <v>68</v>
      </c>
      <c r="K119" s="42" t="s">
        <v>80</v>
      </c>
      <c r="L119" s="42" t="s">
        <v>612</v>
      </c>
      <c r="M119" s="47">
        <v>1255000</v>
      </c>
      <c r="N119" s="47">
        <v>1255000</v>
      </c>
      <c r="O119" s="49">
        <v>1255000</v>
      </c>
      <c r="P119" s="49">
        <v>1255000</v>
      </c>
      <c r="Q119" s="47">
        <v>1095884.1599999999</v>
      </c>
      <c r="R119" s="49">
        <v>1095884.1599999999</v>
      </c>
      <c r="S119" s="54" t="s">
        <v>591</v>
      </c>
      <c r="T119" s="51" t="s">
        <v>613</v>
      </c>
      <c r="U119" s="52">
        <v>46568</v>
      </c>
    </row>
    <row r="120" spans="1:21" s="9" customFormat="1" ht="31.5" x14ac:dyDescent="0.2">
      <c r="A120" s="53">
        <v>115</v>
      </c>
      <c r="B120" s="42">
        <v>5</v>
      </c>
      <c r="C120" s="42">
        <v>4</v>
      </c>
      <c r="D120" s="42" t="s">
        <v>586</v>
      </c>
      <c r="E120" s="42" t="s">
        <v>587</v>
      </c>
      <c r="F120" s="43" t="s">
        <v>588</v>
      </c>
      <c r="G120" s="44">
        <v>6001895</v>
      </c>
      <c r="H120" s="45" t="s">
        <v>614</v>
      </c>
      <c r="I120" s="46" t="s">
        <v>37</v>
      </c>
      <c r="J120" s="42" t="s">
        <v>192</v>
      </c>
      <c r="K120" s="42" t="s">
        <v>193</v>
      </c>
      <c r="L120" s="42" t="s">
        <v>615</v>
      </c>
      <c r="M120" s="47">
        <v>228000</v>
      </c>
      <c r="N120" s="47">
        <v>228000</v>
      </c>
      <c r="O120" s="49">
        <v>228000</v>
      </c>
      <c r="P120" s="49">
        <v>228000</v>
      </c>
      <c r="Q120" s="47">
        <v>184137.74</v>
      </c>
      <c r="R120" s="49">
        <v>184137.74</v>
      </c>
      <c r="S120" s="54" t="s">
        <v>602</v>
      </c>
      <c r="T120" s="51" t="s">
        <v>616</v>
      </c>
      <c r="U120" s="52">
        <v>46568</v>
      </c>
    </row>
    <row r="121" spans="1:21" s="9" customFormat="1" ht="31.5" x14ac:dyDescent="0.2">
      <c r="A121" s="35">
        <v>116</v>
      </c>
      <c r="B121" s="42">
        <v>5</v>
      </c>
      <c r="C121" s="42">
        <v>4</v>
      </c>
      <c r="D121" s="42" t="s">
        <v>586</v>
      </c>
      <c r="E121" s="42" t="s">
        <v>587</v>
      </c>
      <c r="F121" s="43" t="s">
        <v>588</v>
      </c>
      <c r="G121" s="44">
        <v>6001948</v>
      </c>
      <c r="H121" s="45" t="s">
        <v>617</v>
      </c>
      <c r="I121" s="46" t="s">
        <v>37</v>
      </c>
      <c r="J121" s="42" t="s">
        <v>239</v>
      </c>
      <c r="K121" s="42" t="s">
        <v>618</v>
      </c>
      <c r="L121" s="42" t="s">
        <v>619</v>
      </c>
      <c r="M121" s="47">
        <v>204000</v>
      </c>
      <c r="N121" s="47">
        <v>204000</v>
      </c>
      <c r="O121" s="49">
        <v>204000</v>
      </c>
      <c r="P121" s="49">
        <v>204000</v>
      </c>
      <c r="Q121" s="47">
        <v>182950.45</v>
      </c>
      <c r="R121" s="49">
        <v>182950.45</v>
      </c>
      <c r="S121" s="54" t="s">
        <v>591</v>
      </c>
      <c r="T121" s="51" t="s">
        <v>616</v>
      </c>
      <c r="U121" s="52">
        <v>46568</v>
      </c>
    </row>
    <row r="122" spans="1:21" s="9" customFormat="1" ht="31.5" x14ac:dyDescent="0.2">
      <c r="A122" s="53">
        <v>117</v>
      </c>
      <c r="B122" s="42">
        <v>5</v>
      </c>
      <c r="C122" s="42">
        <v>4</v>
      </c>
      <c r="D122" s="42" t="s">
        <v>586</v>
      </c>
      <c r="E122" s="42" t="s">
        <v>587</v>
      </c>
      <c r="F122" s="43" t="s">
        <v>588</v>
      </c>
      <c r="G122" s="44">
        <v>6001899</v>
      </c>
      <c r="H122" s="88" t="s">
        <v>620</v>
      </c>
      <c r="I122" s="46" t="s">
        <v>37</v>
      </c>
      <c r="J122" s="42" t="s">
        <v>63</v>
      </c>
      <c r="K122" s="42" t="s">
        <v>64</v>
      </c>
      <c r="L122" s="42" t="s">
        <v>621</v>
      </c>
      <c r="M122" s="47">
        <v>378000</v>
      </c>
      <c r="N122" s="47">
        <v>378000</v>
      </c>
      <c r="O122" s="49">
        <v>378000</v>
      </c>
      <c r="P122" s="49">
        <v>378000</v>
      </c>
      <c r="Q122" s="47">
        <v>325103.13</v>
      </c>
      <c r="R122" s="49">
        <v>325103.13</v>
      </c>
      <c r="S122" s="54" t="s">
        <v>591</v>
      </c>
      <c r="T122" s="51" t="s">
        <v>622</v>
      </c>
      <c r="U122" s="52">
        <v>46568</v>
      </c>
    </row>
    <row r="123" spans="1:21" s="9" customFormat="1" ht="31.5" x14ac:dyDescent="0.2">
      <c r="A123" s="70">
        <v>118</v>
      </c>
      <c r="B123" s="42">
        <v>5</v>
      </c>
      <c r="C123" s="42">
        <v>4</v>
      </c>
      <c r="D123" s="42" t="s">
        <v>586</v>
      </c>
      <c r="E123" s="42" t="s">
        <v>587</v>
      </c>
      <c r="F123" s="43" t="s">
        <v>588</v>
      </c>
      <c r="G123" s="44">
        <v>6001938</v>
      </c>
      <c r="H123" s="45" t="s">
        <v>623</v>
      </c>
      <c r="I123" s="46" t="s">
        <v>56</v>
      </c>
      <c r="J123" s="42" t="s">
        <v>155</v>
      </c>
      <c r="K123" s="42" t="s">
        <v>499</v>
      </c>
      <c r="L123" s="42" t="s">
        <v>624</v>
      </c>
      <c r="M123" s="47">
        <v>192000</v>
      </c>
      <c r="N123" s="47">
        <v>192000</v>
      </c>
      <c r="O123" s="49">
        <v>192000</v>
      </c>
      <c r="P123" s="49">
        <v>192000</v>
      </c>
      <c r="Q123" s="47">
        <v>127879.71</v>
      </c>
      <c r="R123" s="49">
        <v>127879.71</v>
      </c>
      <c r="S123" s="54" t="s">
        <v>591</v>
      </c>
      <c r="T123" s="51" t="s">
        <v>625</v>
      </c>
      <c r="U123" s="52">
        <v>46568</v>
      </c>
    </row>
    <row r="124" spans="1:21" s="9" customFormat="1" ht="31.5" x14ac:dyDescent="0.2">
      <c r="A124" s="73">
        <v>119</v>
      </c>
      <c r="B124" s="42">
        <v>5</v>
      </c>
      <c r="C124" s="42">
        <v>4</v>
      </c>
      <c r="D124" s="42" t="s">
        <v>586</v>
      </c>
      <c r="E124" s="42" t="s">
        <v>587</v>
      </c>
      <c r="F124" s="43" t="s">
        <v>588</v>
      </c>
      <c r="G124" s="44">
        <v>6001906</v>
      </c>
      <c r="H124" s="45" t="s">
        <v>626</v>
      </c>
      <c r="I124" s="46" t="s">
        <v>56</v>
      </c>
      <c r="J124" s="42" t="s">
        <v>322</v>
      </c>
      <c r="K124" s="42" t="s">
        <v>627</v>
      </c>
      <c r="L124" s="42" t="s">
        <v>628</v>
      </c>
      <c r="M124" s="47">
        <v>270000</v>
      </c>
      <c r="N124" s="47">
        <v>270000</v>
      </c>
      <c r="O124" s="49">
        <v>270000</v>
      </c>
      <c r="P124" s="49">
        <v>270000</v>
      </c>
      <c r="Q124" s="47">
        <v>238126.37</v>
      </c>
      <c r="R124" s="49">
        <v>238126.37</v>
      </c>
      <c r="S124" s="54" t="s">
        <v>591</v>
      </c>
      <c r="T124" s="51" t="s">
        <v>622</v>
      </c>
      <c r="U124" s="52">
        <v>46568</v>
      </c>
    </row>
    <row r="125" spans="1:21" s="9" customFormat="1" ht="31.5" x14ac:dyDescent="0.2">
      <c r="A125" s="70">
        <v>120</v>
      </c>
      <c r="B125" s="42">
        <v>5</v>
      </c>
      <c r="C125" s="42">
        <v>4</v>
      </c>
      <c r="D125" s="42" t="s">
        <v>586</v>
      </c>
      <c r="E125" s="42" t="s">
        <v>587</v>
      </c>
      <c r="F125" s="43" t="s">
        <v>588</v>
      </c>
      <c r="G125" s="44">
        <v>6001840</v>
      </c>
      <c r="H125" s="45" t="s">
        <v>629</v>
      </c>
      <c r="I125" s="46" t="s">
        <v>37</v>
      </c>
      <c r="J125" s="42" t="s">
        <v>630</v>
      </c>
      <c r="K125" s="42" t="s">
        <v>368</v>
      </c>
      <c r="L125" s="42" t="s">
        <v>631</v>
      </c>
      <c r="M125" s="47">
        <v>180000</v>
      </c>
      <c r="N125" s="47">
        <v>180000</v>
      </c>
      <c r="O125" s="49">
        <v>180000</v>
      </c>
      <c r="P125" s="49">
        <v>180000</v>
      </c>
      <c r="Q125" s="47">
        <v>150264.51999999999</v>
      </c>
      <c r="R125" s="49">
        <v>150264.51999999999</v>
      </c>
      <c r="S125" s="54" t="s">
        <v>591</v>
      </c>
      <c r="T125" s="51" t="s">
        <v>632</v>
      </c>
      <c r="U125" s="52">
        <v>46568</v>
      </c>
    </row>
    <row r="126" spans="1:21" s="9" customFormat="1" ht="31.5" x14ac:dyDescent="0.2">
      <c r="A126" s="53">
        <v>121</v>
      </c>
      <c r="B126" s="42">
        <v>5</v>
      </c>
      <c r="C126" s="42">
        <v>4</v>
      </c>
      <c r="D126" s="42" t="s">
        <v>586</v>
      </c>
      <c r="E126" s="42" t="s">
        <v>587</v>
      </c>
      <c r="F126" s="43" t="s">
        <v>588</v>
      </c>
      <c r="G126" s="44">
        <v>6001961</v>
      </c>
      <c r="H126" s="45" t="s">
        <v>633</v>
      </c>
      <c r="I126" s="46" t="s">
        <v>37</v>
      </c>
      <c r="J126" s="42" t="s">
        <v>174</v>
      </c>
      <c r="K126" s="42" t="s">
        <v>175</v>
      </c>
      <c r="L126" s="42" t="s">
        <v>634</v>
      </c>
      <c r="M126" s="47">
        <v>174000</v>
      </c>
      <c r="N126" s="47">
        <v>174000</v>
      </c>
      <c r="O126" s="49">
        <v>174000</v>
      </c>
      <c r="P126" s="49">
        <v>174000</v>
      </c>
      <c r="Q126" s="47">
        <v>117002.11</v>
      </c>
      <c r="R126" s="49">
        <v>117002.11</v>
      </c>
      <c r="S126" s="54" t="s">
        <v>602</v>
      </c>
      <c r="T126" s="51" t="s">
        <v>635</v>
      </c>
      <c r="U126" s="52">
        <v>46568</v>
      </c>
    </row>
    <row r="127" spans="1:21" s="9" customFormat="1" ht="102" x14ac:dyDescent="0.2">
      <c r="A127" s="35">
        <v>122</v>
      </c>
      <c r="B127" s="42">
        <v>5</v>
      </c>
      <c r="C127" s="42">
        <v>4</v>
      </c>
      <c r="D127" s="42" t="s">
        <v>586</v>
      </c>
      <c r="E127" s="42" t="s">
        <v>587</v>
      </c>
      <c r="F127" s="43" t="s">
        <v>588</v>
      </c>
      <c r="G127" s="44">
        <v>6018272</v>
      </c>
      <c r="H127" s="45" t="s">
        <v>636</v>
      </c>
      <c r="I127" s="46" t="s">
        <v>37</v>
      </c>
      <c r="J127" s="42" t="s">
        <v>311</v>
      </c>
      <c r="K127" s="42" t="s">
        <v>637</v>
      </c>
      <c r="L127" s="42" t="s">
        <v>638</v>
      </c>
      <c r="M127" s="47">
        <v>207360</v>
      </c>
      <c r="N127" s="47">
        <v>207360</v>
      </c>
      <c r="O127" s="49">
        <v>207360</v>
      </c>
      <c r="P127" s="49">
        <v>207360</v>
      </c>
      <c r="Q127" s="47">
        <v>0</v>
      </c>
      <c r="R127" s="49">
        <v>0</v>
      </c>
      <c r="S127" s="54" t="s">
        <v>639</v>
      </c>
      <c r="T127" s="51" t="s">
        <v>640</v>
      </c>
      <c r="U127" s="52" t="s">
        <v>555</v>
      </c>
    </row>
    <row r="128" spans="1:21" s="9" customFormat="1" ht="47.25" x14ac:dyDescent="0.2">
      <c r="A128" s="53">
        <v>123</v>
      </c>
      <c r="B128" s="42">
        <v>5</v>
      </c>
      <c r="C128" s="42">
        <v>4</v>
      </c>
      <c r="D128" s="42" t="s">
        <v>586</v>
      </c>
      <c r="E128" s="42" t="s">
        <v>641</v>
      </c>
      <c r="F128" s="43" t="s">
        <v>642</v>
      </c>
      <c r="G128" s="44">
        <v>6001868</v>
      </c>
      <c r="H128" s="45" t="s">
        <v>643</v>
      </c>
      <c r="I128" s="46" t="s">
        <v>37</v>
      </c>
      <c r="J128" s="42" t="s">
        <v>183</v>
      </c>
      <c r="K128" s="42" t="s">
        <v>184</v>
      </c>
      <c r="L128" s="42" t="s">
        <v>644</v>
      </c>
      <c r="M128" s="47">
        <v>328780</v>
      </c>
      <c r="N128" s="47">
        <v>328780</v>
      </c>
      <c r="O128" s="49">
        <v>328780</v>
      </c>
      <c r="P128" s="49">
        <v>328780</v>
      </c>
      <c r="Q128" s="47">
        <f>7688.13+7688.13+7688.14+7215.67+6319.03+5894.87+61641.47+7933.54+6566.23+5774.63+5774.62+6444.63+7853.92+8728+9108.14+507.6+7175.25+6106.26+6106.26+6106.26+8065.74+8088.22+8367.16+8367.17+8367.16+8367.16+9203.13+9079.29+9457.6+9457.6+9225.17</f>
        <v>284366.18000000005</v>
      </c>
      <c r="R128" s="49">
        <f>7688.13+7688.13+7688.14+7215.67+6319.03+5894.87+61641.47+7933.54+6566.23+5774.63+5774.62+6444.63+7853.92+8728+9108.14+507.6+7175.25+6106.26+6106.26+6106.26+8065.74+8088.22+8367.16+8367.17+8367.16+8367.16+9203.13+9079.29+9457.6+9457.6+9225.17</f>
        <v>284366.18000000005</v>
      </c>
      <c r="S128" s="54" t="s">
        <v>645</v>
      </c>
      <c r="T128" s="51" t="s">
        <v>646</v>
      </c>
      <c r="U128" s="52">
        <v>46568</v>
      </c>
    </row>
    <row r="129" spans="1:21" s="9" customFormat="1" ht="31.5" x14ac:dyDescent="0.2">
      <c r="A129" s="70">
        <v>124</v>
      </c>
      <c r="B129" s="42">
        <v>5</v>
      </c>
      <c r="C129" s="42">
        <v>4</v>
      </c>
      <c r="D129" s="42" t="s">
        <v>586</v>
      </c>
      <c r="E129" s="42" t="s">
        <v>641</v>
      </c>
      <c r="F129" s="43" t="s">
        <v>642</v>
      </c>
      <c r="G129" s="44">
        <v>6001852</v>
      </c>
      <c r="H129" s="45" t="s">
        <v>647</v>
      </c>
      <c r="I129" s="46" t="s">
        <v>56</v>
      </c>
      <c r="J129" s="42" t="s">
        <v>68</v>
      </c>
      <c r="K129" s="42" t="s">
        <v>80</v>
      </c>
      <c r="L129" s="42" t="s">
        <v>648</v>
      </c>
      <c r="M129" s="47">
        <v>512000</v>
      </c>
      <c r="N129" s="47">
        <v>512000</v>
      </c>
      <c r="O129" s="49">
        <v>512000</v>
      </c>
      <c r="P129" s="49">
        <v>512000</v>
      </c>
      <c r="Q129" s="47">
        <f>10480.98+10338.94+10568.41+17724.83+14413.13+23181.78+11590.89+11590.89+11590.89+22609.32+11137.18+12108.8+11590.89+7469.49+15592.43+11543.66+11543.66+11496.8+11628.56+12333.82+11609.47+11648.39+11753.97+11841.05+19458.65+15931.02+11816.88+11841.05+12010.23+12332.72+12401.63+12401.63+12171.88</f>
        <v>427753.91999999993</v>
      </c>
      <c r="R129" s="49">
        <f>10480.98+10338.94+10568.41+17724.83+14413.13+23181.78+11590.89+11590.89+11590.89+22609.32+11137.18+12108.8+11590.89+7469.49+15592.43+11543.66+11543.66+11496.8+11628.56+12333.82+11609.47+11648.39+11753.97+11841.05+19458.65+15931.02+11816.88+11841.05+12010.23+12332.72+12401.63+12401.63+12171.88</f>
        <v>427753.91999999993</v>
      </c>
      <c r="S129" s="54" t="s">
        <v>649</v>
      </c>
      <c r="T129" s="51" t="s">
        <v>650</v>
      </c>
      <c r="U129" s="52">
        <v>46568</v>
      </c>
    </row>
    <row r="130" spans="1:21" s="9" customFormat="1" ht="63" x14ac:dyDescent="0.2">
      <c r="A130" s="73">
        <v>125</v>
      </c>
      <c r="B130" s="42">
        <v>5</v>
      </c>
      <c r="C130" s="42">
        <v>4</v>
      </c>
      <c r="D130" s="42" t="s">
        <v>586</v>
      </c>
      <c r="E130" s="42" t="s">
        <v>641</v>
      </c>
      <c r="F130" s="43" t="s">
        <v>642</v>
      </c>
      <c r="G130" s="44">
        <v>6001739</v>
      </c>
      <c r="H130" s="45" t="s">
        <v>651</v>
      </c>
      <c r="I130" s="46" t="s">
        <v>37</v>
      </c>
      <c r="J130" s="42" t="s">
        <v>174</v>
      </c>
      <c r="K130" s="42" t="s">
        <v>175</v>
      </c>
      <c r="L130" s="42" t="s">
        <v>652</v>
      </c>
      <c r="M130" s="47">
        <v>398673</v>
      </c>
      <c r="N130" s="47">
        <v>398673</v>
      </c>
      <c r="O130" s="49">
        <f>M130</f>
        <v>398673</v>
      </c>
      <c r="P130" s="49">
        <f>M130</f>
        <v>398673</v>
      </c>
      <c r="Q130" s="47">
        <f>9216.65+9216.65+9443.58+9670.7+9925.52+9942.19+7611.87+7611.87+7611.88+7755.22+7755.22+7337.84+6190.6+6147.27+6190.6+7594.66+7594.67+7594.67+5158.19+5237.95+5246.8+5374.58+5374.58+5374.58+5374.58</f>
        <v>181552.92</v>
      </c>
      <c r="R130" s="49">
        <f>9216.65+9216.65+9443.58+9670.7+9925.52+9942.19+7611.87+7611.87+7611.88+7755.22+7755.22+7337.84+6190.6+6147.27+6190.6+7594.66+7594.67+7594.67+5158.19+5237.95+5246.8+5374.58+5374.58+5374.58+5374.58</f>
        <v>181552.92</v>
      </c>
      <c r="S130" s="54" t="s">
        <v>653</v>
      </c>
      <c r="T130" s="51" t="s">
        <v>654</v>
      </c>
      <c r="U130" s="52">
        <v>46568</v>
      </c>
    </row>
    <row r="131" spans="1:21" s="9" customFormat="1" ht="63" x14ac:dyDescent="0.2">
      <c r="A131" s="70">
        <v>126</v>
      </c>
      <c r="B131" s="42">
        <v>5</v>
      </c>
      <c r="C131" s="42">
        <v>4</v>
      </c>
      <c r="D131" s="42" t="s">
        <v>586</v>
      </c>
      <c r="E131" s="42" t="s">
        <v>641</v>
      </c>
      <c r="F131" s="43" t="s">
        <v>642</v>
      </c>
      <c r="G131" s="44">
        <v>6001809</v>
      </c>
      <c r="H131" s="45" t="s">
        <v>655</v>
      </c>
      <c r="I131" s="46" t="s">
        <v>56</v>
      </c>
      <c r="J131" s="42" t="s">
        <v>68</v>
      </c>
      <c r="K131" s="42" t="s">
        <v>656</v>
      </c>
      <c r="L131" s="42" t="s">
        <v>657</v>
      </c>
      <c r="M131" s="47">
        <v>457600</v>
      </c>
      <c r="N131" s="47">
        <v>457600</v>
      </c>
      <c r="O131" s="49">
        <v>457600</v>
      </c>
      <c r="P131" s="49">
        <v>457600</v>
      </c>
      <c r="Q131" s="47">
        <f>8180.48+7608.16+7608.16+7608.16+8452.35+9526.78+9965.09+10041.33+10052.79+9798.69+10263.38+9383.59+10263.38+10263.39+10263.39+10263.39+10263.39+10263.38+10110.03+9812.84+10287.62+10314.5+10650.32+10650.32+10318.83+10650.32+10814.61+10814.61+10814.61+10814.61+10561.34+10690.36+10673.25</f>
        <v>328047.45</v>
      </c>
      <c r="R131" s="49">
        <f>8180.48+7608.16+7608.16+7608.16+8452.35+9526.78+9965.09+10041.33+10052.79+9798.69+10263.38+9383.59+10263.38+10263.39+10263.39+10263.39+10263.39+10263.38+10110.03+9812.84+10287.62+10314.5+10650.32+10650.32+10318.83+10650.32+10814.61+10814.61+10814.61+10814.61+10561.34+10690.36+10673.25</f>
        <v>328047.45</v>
      </c>
      <c r="S131" s="54" t="s">
        <v>602</v>
      </c>
      <c r="T131" s="51" t="s">
        <v>658</v>
      </c>
      <c r="U131" s="52">
        <v>46568</v>
      </c>
    </row>
    <row r="132" spans="1:21" s="9" customFormat="1" ht="51" x14ac:dyDescent="0.2">
      <c r="A132" s="53">
        <v>127</v>
      </c>
      <c r="B132" s="42">
        <v>5</v>
      </c>
      <c r="C132" s="42">
        <v>4</v>
      </c>
      <c r="D132" s="42" t="s">
        <v>586</v>
      </c>
      <c r="E132" s="42" t="s">
        <v>641</v>
      </c>
      <c r="F132" s="43" t="s">
        <v>642</v>
      </c>
      <c r="G132" s="44">
        <v>6001760</v>
      </c>
      <c r="H132" s="45" t="s">
        <v>659</v>
      </c>
      <c r="I132" s="46" t="s">
        <v>37</v>
      </c>
      <c r="J132" s="42" t="s">
        <v>192</v>
      </c>
      <c r="K132" s="42" t="s">
        <v>193</v>
      </c>
      <c r="L132" s="42" t="s">
        <v>660</v>
      </c>
      <c r="M132" s="47">
        <v>366724.8</v>
      </c>
      <c r="N132" s="47">
        <v>366724.8</v>
      </c>
      <c r="O132" s="49">
        <v>366724.8</v>
      </c>
      <c r="P132" s="49">
        <v>366724.8</v>
      </c>
      <c r="Q132" s="47">
        <f>35147.14+5236.7+7450.9+7545.31+7343.07+7343.06+7343.07+7343.06+5987.63+5070.74+5539.04+5406.73+3666.36+6138.44+6145.14+6145.14+6145.14+7299.69+8865.91+8903.91+9453.36+9042.52+9081.15+9081.15+8621.13+8309.04+9111.17+9111.83+9150.44</f>
        <v>241027.97000000003</v>
      </c>
      <c r="R132" s="49">
        <f>35147.14+5236.7+7450.9+7545.31+7343.07+7343.06+7343.07+7343.06+5987.63+5070.74+5539.04+5406.73+3666.36+6138.44+6145.14+6145.14+6145.14+7299.69+8865.91+8903.91+9453.36+9042.52+9081.15+9081.15+8621.13+8309.04+9111.17+9111.83+9150.44</f>
        <v>241027.97000000003</v>
      </c>
      <c r="S132" s="54" t="s">
        <v>661</v>
      </c>
      <c r="T132" s="51" t="s">
        <v>662</v>
      </c>
      <c r="U132" s="52">
        <v>46568</v>
      </c>
    </row>
    <row r="133" spans="1:21" s="9" customFormat="1" ht="38.25" x14ac:dyDescent="0.2">
      <c r="A133" s="35">
        <v>128</v>
      </c>
      <c r="B133" s="42">
        <v>5</v>
      </c>
      <c r="C133" s="42">
        <v>4</v>
      </c>
      <c r="D133" s="42" t="s">
        <v>586</v>
      </c>
      <c r="E133" s="42" t="s">
        <v>641</v>
      </c>
      <c r="F133" s="43" t="s">
        <v>642</v>
      </c>
      <c r="G133" s="44">
        <v>6018307</v>
      </c>
      <c r="H133" s="45" t="s">
        <v>663</v>
      </c>
      <c r="I133" s="46" t="s">
        <v>37</v>
      </c>
      <c r="J133" s="42" t="s">
        <v>138</v>
      </c>
      <c r="K133" s="42" t="s">
        <v>139</v>
      </c>
      <c r="L133" s="42" t="s">
        <v>664</v>
      </c>
      <c r="M133" s="47">
        <v>472160</v>
      </c>
      <c r="N133" s="47">
        <v>472160</v>
      </c>
      <c r="O133" s="49">
        <v>0</v>
      </c>
      <c r="P133" s="49">
        <v>0</v>
      </c>
      <c r="Q133" s="47">
        <v>0</v>
      </c>
      <c r="R133" s="49">
        <v>0</v>
      </c>
      <c r="S133" s="54" t="s">
        <v>665</v>
      </c>
      <c r="T133" s="51" t="s">
        <v>666</v>
      </c>
      <c r="U133" s="52" t="s">
        <v>555</v>
      </c>
    </row>
    <row r="134" spans="1:21" s="9" customFormat="1" ht="47.25" x14ac:dyDescent="0.2">
      <c r="A134" s="53">
        <v>129</v>
      </c>
      <c r="B134" s="42">
        <v>5</v>
      </c>
      <c r="C134" s="42">
        <v>4</v>
      </c>
      <c r="D134" s="42" t="s">
        <v>586</v>
      </c>
      <c r="E134" s="42" t="s">
        <v>641</v>
      </c>
      <c r="F134" s="43" t="s">
        <v>642</v>
      </c>
      <c r="G134" s="44">
        <v>6018768</v>
      </c>
      <c r="H134" s="45" t="s">
        <v>667</v>
      </c>
      <c r="I134" s="46" t="s">
        <v>37</v>
      </c>
      <c r="J134" s="42" t="s">
        <v>668</v>
      </c>
      <c r="K134" s="42" t="s">
        <v>669</v>
      </c>
      <c r="L134" s="42" t="s">
        <v>670</v>
      </c>
      <c r="M134" s="47">
        <v>391040</v>
      </c>
      <c r="N134" s="47">
        <v>391040</v>
      </c>
      <c r="O134" s="49">
        <v>391040</v>
      </c>
      <c r="P134" s="49">
        <v>391040</v>
      </c>
      <c r="Q134" s="47">
        <f xml:space="preserve"> 9330.54+8494.75+8418.75+8456.75+13162.81+8678.84+10238.06+7287.9+11299.98</f>
        <v>85368.37999999999</v>
      </c>
      <c r="R134" s="49">
        <f xml:space="preserve"> 9330.54+8494.75+8418.75+8456.75+13162.81+8678.84+10238.06+7287.9+11299.98</f>
        <v>85368.37999999999</v>
      </c>
      <c r="S134" s="54" t="s">
        <v>671</v>
      </c>
      <c r="T134" s="51" t="s">
        <v>666</v>
      </c>
      <c r="U134" s="52" t="s">
        <v>555</v>
      </c>
    </row>
    <row r="135" spans="1:21" s="9" customFormat="1" ht="31.5" x14ac:dyDescent="0.2">
      <c r="A135" s="70">
        <v>130</v>
      </c>
      <c r="B135" s="42">
        <v>5</v>
      </c>
      <c r="C135" s="42">
        <v>4</v>
      </c>
      <c r="D135" s="42" t="s">
        <v>586</v>
      </c>
      <c r="E135" s="42" t="s">
        <v>641</v>
      </c>
      <c r="F135" s="43" t="s">
        <v>642</v>
      </c>
      <c r="G135" s="44">
        <v>6018476</v>
      </c>
      <c r="H135" s="45" t="s">
        <v>672</v>
      </c>
      <c r="I135" s="46" t="s">
        <v>56</v>
      </c>
      <c r="J135" s="42" t="s">
        <v>165</v>
      </c>
      <c r="K135" s="42" t="s">
        <v>179</v>
      </c>
      <c r="L135" s="42" t="s">
        <v>673</v>
      </c>
      <c r="M135" s="47">
        <v>472160</v>
      </c>
      <c r="N135" s="47">
        <v>472160</v>
      </c>
      <c r="O135" s="49">
        <v>0</v>
      </c>
      <c r="P135" s="49">
        <v>0</v>
      </c>
      <c r="Q135" s="47">
        <v>0</v>
      </c>
      <c r="R135" s="49">
        <v>0</v>
      </c>
      <c r="S135" s="54" t="s">
        <v>674</v>
      </c>
      <c r="T135" s="51" t="s">
        <v>666</v>
      </c>
      <c r="U135" s="52" t="s">
        <v>555</v>
      </c>
    </row>
    <row r="136" spans="1:21" s="9" customFormat="1" ht="63.75" x14ac:dyDescent="0.2">
      <c r="A136" s="73">
        <v>131</v>
      </c>
      <c r="B136" s="42">
        <v>5</v>
      </c>
      <c r="C136" s="42">
        <v>4</v>
      </c>
      <c r="D136" s="42" t="s">
        <v>586</v>
      </c>
      <c r="E136" s="42" t="s">
        <v>641</v>
      </c>
      <c r="F136" s="43" t="s">
        <v>642</v>
      </c>
      <c r="G136" s="44">
        <v>6018406</v>
      </c>
      <c r="H136" s="45" t="s">
        <v>675</v>
      </c>
      <c r="I136" s="46" t="s">
        <v>56</v>
      </c>
      <c r="J136" s="42" t="s">
        <v>68</v>
      </c>
      <c r="K136" s="42" t="s">
        <v>400</v>
      </c>
      <c r="L136" s="42" t="s">
        <v>676</v>
      </c>
      <c r="M136" s="47">
        <v>472160</v>
      </c>
      <c r="N136" s="47">
        <v>472160</v>
      </c>
      <c r="O136" s="49">
        <v>472160</v>
      </c>
      <c r="P136" s="49">
        <v>472160</v>
      </c>
      <c r="Q136" s="47">
        <v>0</v>
      </c>
      <c r="R136" s="49">
        <v>0</v>
      </c>
      <c r="S136" s="54" t="s">
        <v>677</v>
      </c>
      <c r="T136" s="51" t="s">
        <v>666</v>
      </c>
      <c r="U136" s="52" t="s">
        <v>555</v>
      </c>
    </row>
    <row r="137" spans="1:21" s="9" customFormat="1" ht="76.5" x14ac:dyDescent="0.2">
      <c r="A137" s="70">
        <v>132</v>
      </c>
      <c r="B137" s="42">
        <v>5</v>
      </c>
      <c r="C137" s="42">
        <v>4</v>
      </c>
      <c r="D137" s="42" t="s">
        <v>586</v>
      </c>
      <c r="E137" s="42" t="s">
        <v>641</v>
      </c>
      <c r="F137" s="43" t="s">
        <v>642</v>
      </c>
      <c r="G137" s="44">
        <v>6018432</v>
      </c>
      <c r="H137" s="45" t="s">
        <v>678</v>
      </c>
      <c r="I137" s="46" t="s">
        <v>56</v>
      </c>
      <c r="J137" s="42" t="s">
        <v>68</v>
      </c>
      <c r="K137" s="42" t="s">
        <v>400</v>
      </c>
      <c r="L137" s="42" t="s">
        <v>679</v>
      </c>
      <c r="M137" s="47">
        <v>472160</v>
      </c>
      <c r="N137" s="47">
        <v>472160</v>
      </c>
      <c r="O137" s="49">
        <v>472160</v>
      </c>
      <c r="P137" s="49">
        <v>472160</v>
      </c>
      <c r="Q137" s="47">
        <v>0</v>
      </c>
      <c r="R137" s="49">
        <v>0</v>
      </c>
      <c r="S137" s="54" t="s">
        <v>680</v>
      </c>
      <c r="T137" s="51" t="s">
        <v>666</v>
      </c>
      <c r="U137" s="52" t="s">
        <v>555</v>
      </c>
    </row>
    <row r="138" spans="1:21" s="9" customFormat="1" ht="47.25" x14ac:dyDescent="0.2">
      <c r="A138" s="53">
        <v>133</v>
      </c>
      <c r="B138" s="42">
        <v>5</v>
      </c>
      <c r="C138" s="42">
        <v>4</v>
      </c>
      <c r="D138" s="42" t="s">
        <v>586</v>
      </c>
      <c r="E138" s="42" t="s">
        <v>641</v>
      </c>
      <c r="F138" s="43" t="s">
        <v>642</v>
      </c>
      <c r="G138" s="44">
        <v>6002376</v>
      </c>
      <c r="H138" s="45" t="s">
        <v>681</v>
      </c>
      <c r="I138" s="46" t="s">
        <v>56</v>
      </c>
      <c r="J138" s="42" t="s">
        <v>144</v>
      </c>
      <c r="K138" s="42" t="s">
        <v>682</v>
      </c>
      <c r="L138" s="42" t="s">
        <v>683</v>
      </c>
      <c r="M138" s="47">
        <v>1631653</v>
      </c>
      <c r="N138" s="47">
        <v>1631653</v>
      </c>
      <c r="O138" s="49">
        <f>817608+471832+342213</f>
        <v>1631653</v>
      </c>
      <c r="P138" s="49">
        <f>O138</f>
        <v>1631653</v>
      </c>
      <c r="Q138" s="47">
        <f>9084.09+5691.63+4439.33+9244.42+5870.26+5256.31+4215.75+2514.4+1822.43+10107.91+6122.83+4807.79+10273.42+6101.34+4854.85+10112.49+6081.86+4778.45+6969.95+4353.84+3206.67+10687.85+6096.58+5098.41+4313.85+2509.5+1728.92+9441.79+6225.18+4968.53+5001.47+2854.31+2263.67+9924.77+5738.85+4755.72+10562.83+5199.94+4936.62+3505.48+2147.86+1714.35+4359.32+2677.97+2194.94+4674.88+2757.16+2042.12+4878.89+2547.33+2059.31+5004.99+2240.61+2122.8+5160.34+2877.54+2149.42+2155.12+1251.45+1007.02+5216.64+2834.87+2235.33+4674.77+3068.64+2318.57+9758.89+5967.79+4776.37+10041.28+6257.76+5060.59+4763.18+2806.55+2123.16+9826.24+6248+4905.9+4984.5+3050.57+2395.58+4155.82+2645.76+1975.94+2669.4+1586.16+1159.75+9882.97+6231.14+4950.99+7866+4002+1932+4909.74+3065.51+2321.61+4814.91+3062.1+2265.69+4135.64+2631.06+2136.59+5126.69+2933.8+2367.48+2593.86+1601.5+1295.56+5175.12+3066.2+2307.25+10478.19+6153.27+5034.09+10788.97+6269.55+4963.32+11412.67+6195.52+4939.25+10231.03+6386.78+4735.08+5489.81+2793.06+1348.38+5320.1+3039.15+2300.84+10271.43+6530.47+4782.21+8840.17+5571.74+4432.95+4962.83+3238.86+2261.06+10071.97+6395.32+5229.11+5002.42+3357.52+2390.63+5271.2+3503.85+2766.9+6309.19+3209.94+1549.63+10442.68+6262.26+4973.66+4747.91+3197.41+2310.5+4724.09+3024.68+2273.7+10945.99+6297.12+5220.03+5072.38+3053.17+2504.1+4168.68+2741.3+2236.92+10717.44+6252.95+5116.38+4658.86+2796.05+2222.05+10120.38+6348.08+5226.14+9964.28+6186.43+5045.21+6636.94+3376.69+1630.13+4341.32+2827.31+2260.48+4291.09+2760.56+2225.02+10705.43+5108.65+4985.09+2425.82+1688.83+1374.73+9315.16+5772.74+5004.54+4661.05+2285.26+2236.84+4636.85+2174.37+2198.19+5162.06+2626.31+1267.88+6322.16+5049.69+3987.99+2386.72+2221.18+2538.02+1354.64+1338.25+10034.84+11010.76+8168.36+5053.38+4176.18+2813.5+2261.9+11033.02+6618.14+5221.13+3523.31+1792.56+865.38+4848.31+2889.69+2273.1+4545.89+2725.55+2328.42+10284.41+6140.76+5301.31+7886.95+3797.41+4684.97+345.34+137.96+16.92+4409.07+2627.29+2362.65+4448.73+2361.89+2846.36+143.68+59.39+6.87+6309.19+3209.94+1549.63+10540.15+6108.03+5269.43+4239.7+2501.29+2373.19+9751.12+5813.91+5333.39+3999.05+2498.3+2399.58+1966.5+1000.5+483+10782.02+5644.36+5521.57+4328.98+2429.75+2466.6+9907.75+5169.78+5914.57+4159.03+2645.25+1982.31+3933+2001+966+10826.62+5482.11+5770.02+3926.5+2176.95+2643.36+2134.94+1269.35+1291.77+4394.93+2294.56+2594.54</f>
        <v>1335837.3100000003</v>
      </c>
      <c r="R138" s="55">
        <f>9084.09+5691.63+4439.33+9244.42+5870.26+5256.31+4215.75+2514.4+1822.43+10107.91+6122.83+4807.79+10273.42+6101.34+4854.85+10112.49+6081.86+4778.45+6969.95+4353.84+3206.67+10687.85+6096.58+5098.41+4313.85+2509.5+1728.92+9441.79+6225.18+4968.53+5001.47+2854.31+2263.67+9924.77+5738.85+4755.72+10562.83+5199.94+4936.62+3505.48+2147.86+1714.35+4359.32+2677.97+2194.94+4674.88+2757.16+2042.12+4878.89+2547.33+2059.31+5004.99+2240.61+2122.8+5160.34+2877.54+2149.42+2155.12+1251.45+1007.02+5216.64+2834.87+2235.33+4674.77+3068.64+2318.57+9758.89+5967.79+4776.37+10041.28+6257.76+5060.59+4763.18+2806.55+2123.16+9826.24+6248+4905.9+4984.5+3050.57+2395.58+4155.82+2645.76+1975.94+2669.4+1586.16+1159.75+9882.97+6231.14+4950.99+7866+4002+1932+4909.74+3065.51+2321.61+4814.91+3062.1+2265.69+4135.64+2631.06+2136.59+5126.69+2933.8+2367.48+2593.86+1601.5+1295.56+5175.12+3066.2+2307.25+10478.19+6153.27+5034.09+10788.97+6269.55+4963.32+11412.67+6195.52+4939.25+10231.03+6386.78+4735.08+5489.81+2793.06+1348.38+5320.1+3039.15+2300.84+10271.43+6530.47+4782.21+8840.17+5571.74+4432.95+4962.83+3238.86+2261.06+10071.97+6395.32+5229.11+5002.42+3357.52+2390.63+5271.2+3503.85+2766.9+6309.19+3209.94+1549.63+10442.68+6262.26+4973.66+4747.91+3197.41+2310.5+4724.09+3024.68+2273.7+10945.99+6297.12+5220.03+5072.38+3053.17+2504.1+4168.68+2741.3+2236.92+10717.44+6252.95+5116.38+4658.86+2796.05+2222.05+10120.38+6348.08+5226.14+9964.28+6186.43+5045.21+6636.94+3376.69+1630.13+4341.32+2827.31+2260.48+4291.09+2760.56+2225.02+10705.43+5108.65+4985.09+2425.82+1688.83+1374.73+9315.16+5772.74+5004.54+4661.05+2285.26+2236.84+4636.85+2174.37+2198.19+5162.06+2626.31+1267.88+6322.16+5049.69+3987.99+2386.72+2221.18+2538.02+1354.64+1338.25+10034.84+11010.76+8168.36+5053.38+4176.18+2813.5+2261.9+11033.02+6618.14+5221.13+3523.31+1792.56+865.38+4848.31+2889.69+2273.1+4545.89+2725.55+2328.42+10284.41+6140.76+5301.31+7886.95+3797.41+4684.97+345.34+137.96+16.92+4409.07+2627.29+2362.65+4448.73+2361.89+2846.36+143.68+59.39+6.87+6309.19+3209.94+1549.63+10540.15+6108.03+5269.43+4239.7+2501.29+2373.19+9751.12+5813.91+5333.39+3999.05+2498.3+2399.58+1966.5+1000.5+483+10782.02+5644.36+5521.57+4328.98+2429.75+2466.6+9907.75+5169.78+5914.57+4159.03+2645.25+1982.31+3933+2001+966+10826.62+5482.11+5770.02+3926.5+2176.95+2643.36+2134.94+1269.35+1291.77+4394.93+2294.56+2594.54</f>
        <v>1335837.3100000003</v>
      </c>
      <c r="S138" s="54" t="s">
        <v>684</v>
      </c>
      <c r="T138" s="51" t="s">
        <v>685</v>
      </c>
      <c r="U138" s="52">
        <v>46568</v>
      </c>
    </row>
    <row r="139" spans="1:21" s="9" customFormat="1" ht="78.75" x14ac:dyDescent="0.2">
      <c r="A139" s="35">
        <v>134</v>
      </c>
      <c r="B139" s="42">
        <v>5</v>
      </c>
      <c r="C139" s="42">
        <v>4</v>
      </c>
      <c r="D139" s="42" t="s">
        <v>586</v>
      </c>
      <c r="E139" s="42" t="s">
        <v>641</v>
      </c>
      <c r="F139" s="43" t="s">
        <v>642</v>
      </c>
      <c r="G139" s="44">
        <v>6018546</v>
      </c>
      <c r="H139" s="45" t="s">
        <v>686</v>
      </c>
      <c r="I139" s="46" t="s">
        <v>56</v>
      </c>
      <c r="J139" s="42" t="s">
        <v>322</v>
      </c>
      <c r="K139" s="42" t="s">
        <v>687</v>
      </c>
      <c r="L139" s="42" t="s">
        <v>688</v>
      </c>
      <c r="M139" s="47">
        <v>215444.7</v>
      </c>
      <c r="N139" s="47">
        <v>215444.7</v>
      </c>
      <c r="O139" s="49">
        <v>215444.7</v>
      </c>
      <c r="P139" s="49">
        <v>215444.7</v>
      </c>
      <c r="Q139" s="47">
        <v>0</v>
      </c>
      <c r="R139" s="49">
        <v>0</v>
      </c>
      <c r="S139" s="54" t="s">
        <v>689</v>
      </c>
      <c r="T139" s="51" t="s">
        <v>690</v>
      </c>
      <c r="U139" s="52">
        <v>46568</v>
      </c>
    </row>
    <row r="140" spans="1:21" s="9" customFormat="1" ht="63" x14ac:dyDescent="0.2">
      <c r="A140" s="53">
        <v>135</v>
      </c>
      <c r="B140" s="42">
        <v>5</v>
      </c>
      <c r="C140" s="42">
        <v>4</v>
      </c>
      <c r="D140" s="42" t="s">
        <v>586</v>
      </c>
      <c r="E140" s="42" t="s">
        <v>641</v>
      </c>
      <c r="F140" s="43" t="s">
        <v>642</v>
      </c>
      <c r="G140" s="44">
        <v>6002684</v>
      </c>
      <c r="H140" s="45" t="s">
        <v>691</v>
      </c>
      <c r="I140" s="46" t="s">
        <v>56</v>
      </c>
      <c r="J140" s="42" t="s">
        <v>68</v>
      </c>
      <c r="K140" s="42" t="s">
        <v>692</v>
      </c>
      <c r="L140" s="42" t="s">
        <v>693</v>
      </c>
      <c r="M140" s="47">
        <v>671360</v>
      </c>
      <c r="N140" s="47">
        <v>671360</v>
      </c>
      <c r="O140" s="49">
        <v>671360</v>
      </c>
      <c r="P140" s="49">
        <v>671360</v>
      </c>
      <c r="Q140" s="49">
        <f>14320+16800+17600+17480+16640+14000+16320+13640+13640+11280+15240+17600+16160+18240+17560+11680+15880+16720+15080+10880+17600+16520+19040+17440+17880+15640+14280+15120+15960+17640+15120+16800+17640+19320+18480</f>
        <v>561240</v>
      </c>
      <c r="R140" s="49">
        <f>14320+16800+17600+17480+16640+14000+16320+13640+13640+11280+15240+17600+16160+18240+17560+11680+15880+16720+15080+10880+17600+16520+19040+17440+17880+15640+14280+15120+15960+17640+15120+16800+17640+19320+18480</f>
        <v>561240</v>
      </c>
      <c r="S140" s="54" t="s">
        <v>684</v>
      </c>
      <c r="T140" s="51" t="s">
        <v>694</v>
      </c>
      <c r="U140" s="52">
        <v>46568</v>
      </c>
    </row>
    <row r="141" spans="1:21" s="9" customFormat="1" ht="47.25" x14ac:dyDescent="0.2">
      <c r="A141" s="70">
        <v>136</v>
      </c>
      <c r="B141" s="42">
        <v>5</v>
      </c>
      <c r="C141" s="42">
        <v>4</v>
      </c>
      <c r="D141" s="42" t="s">
        <v>586</v>
      </c>
      <c r="E141" s="42" t="s">
        <v>641</v>
      </c>
      <c r="F141" s="43" t="s">
        <v>642</v>
      </c>
      <c r="G141" s="44">
        <v>6018761</v>
      </c>
      <c r="H141" s="45" t="s">
        <v>695</v>
      </c>
      <c r="I141" s="46" t="s">
        <v>56</v>
      </c>
      <c r="J141" s="42" t="s">
        <v>68</v>
      </c>
      <c r="K141" s="42" t="s">
        <v>682</v>
      </c>
      <c r="L141" s="42" t="s">
        <v>696</v>
      </c>
      <c r="M141" s="47">
        <v>1000000</v>
      </c>
      <c r="N141" s="47">
        <v>1000000</v>
      </c>
      <c r="O141" s="49">
        <v>1000000</v>
      </c>
      <c r="P141" s="49">
        <v>1000000</v>
      </c>
      <c r="Q141" s="47">
        <f>5920+10680+13000+12880+19280+22360+22840+22160+20280+20640+20920+21000+23400+21760+22920</f>
        <v>280040</v>
      </c>
      <c r="R141" s="49">
        <f>5920+10680+13000+12880+19280+22360+22840+22160+20280+20640+20920+21000+23400+21760+22920</f>
        <v>280040</v>
      </c>
      <c r="S141" s="54" t="s">
        <v>697</v>
      </c>
      <c r="T141" s="51">
        <v>45695</v>
      </c>
      <c r="U141" s="52" t="s">
        <v>555</v>
      </c>
    </row>
    <row r="142" spans="1:21" s="9" customFormat="1" ht="57.75" customHeight="1" x14ac:dyDescent="0.2">
      <c r="A142" s="73">
        <v>137</v>
      </c>
      <c r="B142" s="42">
        <v>5</v>
      </c>
      <c r="C142" s="42">
        <v>4</v>
      </c>
      <c r="D142" s="42" t="s">
        <v>586</v>
      </c>
      <c r="E142" s="42" t="s">
        <v>698</v>
      </c>
      <c r="F142" s="43" t="s">
        <v>588</v>
      </c>
      <c r="G142" s="44">
        <v>6001426</v>
      </c>
      <c r="H142" s="45" t="s">
        <v>699</v>
      </c>
      <c r="I142" s="46" t="s">
        <v>29</v>
      </c>
      <c r="J142" s="42" t="s">
        <v>29</v>
      </c>
      <c r="K142" s="42" t="s">
        <v>203</v>
      </c>
      <c r="L142" s="42" t="s">
        <v>700</v>
      </c>
      <c r="M142" s="47">
        <v>394375</v>
      </c>
      <c r="N142" s="47">
        <v>394375</v>
      </c>
      <c r="O142" s="49">
        <f>25000+369375</f>
        <v>394375</v>
      </c>
      <c r="P142" s="49">
        <f>25000+369375</f>
        <v>394375</v>
      </c>
      <c r="Q142" s="47">
        <v>217107.49</v>
      </c>
      <c r="R142" s="49">
        <v>217107.49</v>
      </c>
      <c r="S142" s="54" t="s">
        <v>701</v>
      </c>
      <c r="T142" s="51" t="s">
        <v>702</v>
      </c>
      <c r="U142" s="52">
        <v>46752</v>
      </c>
    </row>
    <row r="143" spans="1:21" s="9" customFormat="1" ht="31.5" x14ac:dyDescent="0.2">
      <c r="A143" s="70">
        <v>138</v>
      </c>
      <c r="B143" s="42">
        <v>5</v>
      </c>
      <c r="C143" s="42">
        <v>4</v>
      </c>
      <c r="D143" s="42" t="s">
        <v>586</v>
      </c>
      <c r="E143" s="42" t="s">
        <v>703</v>
      </c>
      <c r="F143" s="43" t="s">
        <v>588</v>
      </c>
      <c r="G143" s="44">
        <v>6001924</v>
      </c>
      <c r="H143" s="45" t="s">
        <v>704</v>
      </c>
      <c r="I143" s="46" t="s">
        <v>56</v>
      </c>
      <c r="J143" s="42" t="s">
        <v>68</v>
      </c>
      <c r="K143" s="42" t="s">
        <v>80</v>
      </c>
      <c r="L143" s="42" t="s">
        <v>705</v>
      </c>
      <c r="M143" s="47">
        <v>450000</v>
      </c>
      <c r="N143" s="47">
        <v>450000</v>
      </c>
      <c r="O143" s="49">
        <v>450000</v>
      </c>
      <c r="P143" s="49">
        <v>450000</v>
      </c>
      <c r="Q143" s="47">
        <f>31810.62+21036.6+12369.24+9742.19+24084.99+8650.37+9750.37+22152.86+9045.89+10917.63+18381.26+11574.19+8086.98+11231.62+9160.05+8312.96+8035.27+8150.54+8147.83+9952.45+10217.81+17668.27+14234.49+25565.86+24346.06+12313.09+12313.09</f>
        <v>377252.58000000007</v>
      </c>
      <c r="R143" s="49">
        <f>31810.62+21036.6+12369.24+9742.19+24084.99+8650.37+9750.37+22152.86+9045.89+10917.63+18381.26+11574.19+8086.98+11231.62+9160.05+8312.96+8035.27+8150.54+8147.83+9952.45+10217.81+17668.27+14234.49+25565.86+24346.06+12313.09+12313.09</f>
        <v>377252.58000000007</v>
      </c>
      <c r="S143" s="54" t="s">
        <v>706</v>
      </c>
      <c r="T143" s="51" t="s">
        <v>707</v>
      </c>
      <c r="U143" s="52">
        <v>46568</v>
      </c>
    </row>
    <row r="144" spans="1:21" s="9" customFormat="1" ht="47.25" x14ac:dyDescent="0.2">
      <c r="A144" s="53">
        <v>139</v>
      </c>
      <c r="B144" s="42">
        <v>5</v>
      </c>
      <c r="C144" s="42">
        <v>4</v>
      </c>
      <c r="D144" s="42" t="s">
        <v>586</v>
      </c>
      <c r="E144" s="42" t="s">
        <v>703</v>
      </c>
      <c r="F144" s="43" t="s">
        <v>588</v>
      </c>
      <c r="G144" s="44">
        <v>6001759</v>
      </c>
      <c r="H144" s="45" t="s">
        <v>708</v>
      </c>
      <c r="I144" s="46" t="s">
        <v>37</v>
      </c>
      <c r="J144" s="42" t="s">
        <v>63</v>
      </c>
      <c r="K144" s="42" t="s">
        <v>709</v>
      </c>
      <c r="L144" s="42" t="s">
        <v>710</v>
      </c>
      <c r="M144" s="47">
        <v>392751.3</v>
      </c>
      <c r="N144" s="47">
        <v>349894.3</v>
      </c>
      <c r="O144" s="49">
        <v>392751.3</v>
      </c>
      <c r="P144" s="49">
        <v>349894.3</v>
      </c>
      <c r="Q144" s="47">
        <f>24123.89+5799.01+5925.22+6672.81+8446.26+8608.49+8608.61+8571.46+8692.88+8692.88+8692.88+6669.17+6720.61+4539.14+2045.76+6669.17+6602.96+6408.6+6696.33+6822.37+6822.37+6822.37+6822.37+6822.37+7791.25+9578.03+10595.56+10851.75+10651.18+11601.69+10994.27+11259.46+11255.59+11494.59+11494.59</f>
        <v>300865.94000000006</v>
      </c>
      <c r="R144" s="49">
        <f>24123.89+5799.01+5925.22+6672.81+8446.26+8608.49+8608.61+8571.46+8692.88+8692.88+8692.88+6669.17+6720.61+4539.14+2045.76+6669.17+6602.96+6408.6+6696.33+6822.37+6822.37+6822.37+6822.37+6822.37+7791.25+9578.03+10595.56+6251.75+6051.18+7001.69+6394.27+6659.46+6655.59+6894.59+6894.59</f>
        <v>264065.93999999994</v>
      </c>
      <c r="S144" s="54" t="s">
        <v>711</v>
      </c>
      <c r="T144" s="51" t="s">
        <v>712</v>
      </c>
      <c r="U144" s="52">
        <v>46568</v>
      </c>
    </row>
    <row r="145" spans="1:21" s="9" customFormat="1" ht="31.5" x14ac:dyDescent="0.2">
      <c r="A145" s="35">
        <v>140</v>
      </c>
      <c r="B145" s="42">
        <v>5</v>
      </c>
      <c r="C145" s="42">
        <v>4</v>
      </c>
      <c r="D145" s="42" t="s">
        <v>586</v>
      </c>
      <c r="E145" s="42" t="s">
        <v>703</v>
      </c>
      <c r="F145" s="43" t="s">
        <v>588</v>
      </c>
      <c r="G145" s="44">
        <v>6001748</v>
      </c>
      <c r="H145" s="45" t="s">
        <v>713</v>
      </c>
      <c r="I145" s="46" t="s">
        <v>56</v>
      </c>
      <c r="J145" s="42" t="s">
        <v>220</v>
      </c>
      <c r="K145" s="42" t="s">
        <v>221</v>
      </c>
      <c r="L145" s="42" t="s">
        <v>714</v>
      </c>
      <c r="M145" s="47">
        <v>359826.9</v>
      </c>
      <c r="N145" s="47">
        <v>359826.9</v>
      </c>
      <c r="O145" s="49">
        <v>359826.9</v>
      </c>
      <c r="P145" s="49">
        <f>O145</f>
        <v>359826.9</v>
      </c>
      <c r="Q145" s="47">
        <f>3866.01+3998.77+5553.6+5467.39+5625.34+10957.26+4050.24+3888.24+4050.24+3979.25+4050.24+3979.25+4050.24+4988.51+4050.24+4050.24+4033.68+3951.66+4157.64+4042.31+3888.24+7841.83+13200.88+7679.31+8732.82+8000.15+9689.05+6092.55+30436.05+10671.05+10159.11+9733.15</f>
        <v>218914.53999999995</v>
      </c>
      <c r="R145" s="49">
        <f>3866.01+3998.77+5553.6+5467.39+5625.34+10957.26+4050.24+3888.24+4050.24+3979.25+4050.24+3979.25+4050.24+4988.51+4050.24+4050.24+4033.68+3951.66+4157.64+4042.31+3888.24+7841.83+13200.88+7679.31+8732.82+8000.15+9689.05+6092.55+30436.05+10671.05+10159.11+9733.15</f>
        <v>218914.53999999995</v>
      </c>
      <c r="S145" s="54" t="s">
        <v>715</v>
      </c>
      <c r="T145" s="51" t="s">
        <v>716</v>
      </c>
      <c r="U145" s="52">
        <v>46568</v>
      </c>
    </row>
    <row r="146" spans="1:21" s="9" customFormat="1" ht="88.5" customHeight="1" x14ac:dyDescent="0.2">
      <c r="A146" s="53">
        <v>141</v>
      </c>
      <c r="B146" s="42">
        <v>5</v>
      </c>
      <c r="C146" s="42">
        <v>4</v>
      </c>
      <c r="D146" s="42" t="s">
        <v>586</v>
      </c>
      <c r="E146" s="42" t="s">
        <v>703</v>
      </c>
      <c r="F146" s="43" t="s">
        <v>588</v>
      </c>
      <c r="G146" s="44">
        <v>6001926</v>
      </c>
      <c r="H146" s="45" t="s">
        <v>717</v>
      </c>
      <c r="I146" s="46" t="s">
        <v>56</v>
      </c>
      <c r="J146" s="42" t="s">
        <v>68</v>
      </c>
      <c r="K146" s="42" t="s">
        <v>80</v>
      </c>
      <c r="L146" s="42" t="s">
        <v>718</v>
      </c>
      <c r="M146" s="47">
        <v>1066611.24</v>
      </c>
      <c r="N146" s="47">
        <v>1066611.24</v>
      </c>
      <c r="O146" s="49">
        <f>603381+310230.24+153000</f>
        <v>1066611.24</v>
      </c>
      <c r="P146" s="61">
        <f>603381+310230.24+153000</f>
        <v>1066611.24</v>
      </c>
      <c r="Q146" s="47">
        <f>10637.36+35557.95+16643.79+25362.81+12156.2+32191.86+13909.88+14010.66+6224.01+41303.14+9853.73+14093.63+10427.97+27195.7+12687.3+9832.87+14154.11+14225.09+24730.87+25960.9+13528.77+10417.91+22541.63+30546.88+14022.46+11409.24+11194.49+14464.52+10266.6+10924.19+10924.29+14495.64+10413.89+14410.19+11314.44+18639.24+10143.8+12352.74+10804.14+22028.3+13839.78+21848.5+40157.28+27545.95+19754.49+16347.81+20414.23+17764.23+10707.8+16103.16</f>
        <v>860486.42000000016</v>
      </c>
      <c r="R146" s="49">
        <f>10637.36+35557.95+16643.79+25362.81+12156.2+32191.86+13909.88+14010.66+6224.01+41303.14+9853.73+14093.63+10427.97+27195.7+12687.3+9832.87+14154.11+14225.09+24730.87+25960.9+13528.77+10417.91+22541.63+30546.88+14022.46+11409.24+11194.49+14464.52+10266.6+10924.19+10924.29+14495.64+10413.89+14410.19+11314.44+18639.24+10143.8+12352.74+10804.14+22028.3+13839.78+21848.5+40157.28+27545.95+19754.49+16347.81+20414.23+17764.23+10707.8+16103.16</f>
        <v>860486.42000000016</v>
      </c>
      <c r="S146" s="54" t="s">
        <v>719</v>
      </c>
      <c r="T146" s="51" t="s">
        <v>720</v>
      </c>
      <c r="U146" s="52">
        <v>46568</v>
      </c>
    </row>
    <row r="147" spans="1:21" s="9" customFormat="1" ht="47.25" x14ac:dyDescent="0.2">
      <c r="A147" s="70">
        <v>142</v>
      </c>
      <c r="B147" s="42">
        <v>5</v>
      </c>
      <c r="C147" s="42">
        <v>4</v>
      </c>
      <c r="D147" s="42" t="s">
        <v>586</v>
      </c>
      <c r="E147" s="42" t="s">
        <v>721</v>
      </c>
      <c r="F147" s="43" t="s">
        <v>722</v>
      </c>
      <c r="G147" s="44">
        <v>6003892</v>
      </c>
      <c r="H147" s="45" t="s">
        <v>723</v>
      </c>
      <c r="I147" s="46" t="s">
        <v>56</v>
      </c>
      <c r="J147" s="42" t="s">
        <v>220</v>
      </c>
      <c r="K147" s="42" t="s">
        <v>724</v>
      </c>
      <c r="L147" s="42" t="s">
        <v>725</v>
      </c>
      <c r="M147" s="47">
        <v>322000</v>
      </c>
      <c r="N147" s="47">
        <v>229908</v>
      </c>
      <c r="O147" s="49">
        <v>322000</v>
      </c>
      <c r="P147" s="49">
        <v>229908</v>
      </c>
      <c r="Q147" s="47">
        <v>229597.19</v>
      </c>
      <c r="R147" s="49">
        <v>163932.38</v>
      </c>
      <c r="S147" s="54" t="s">
        <v>591</v>
      </c>
      <c r="T147" s="51" t="s">
        <v>726</v>
      </c>
      <c r="U147" s="52" t="s">
        <v>727</v>
      </c>
    </row>
    <row r="148" spans="1:21" s="9" customFormat="1" ht="48" customHeight="1" x14ac:dyDescent="0.2">
      <c r="A148" s="73">
        <v>143</v>
      </c>
      <c r="B148" s="42">
        <v>5</v>
      </c>
      <c r="C148" s="42">
        <v>4</v>
      </c>
      <c r="D148" s="42" t="s">
        <v>586</v>
      </c>
      <c r="E148" s="42" t="s">
        <v>721</v>
      </c>
      <c r="F148" s="43" t="s">
        <v>722</v>
      </c>
      <c r="G148" s="44">
        <v>6038283</v>
      </c>
      <c r="H148" s="45" t="s">
        <v>728</v>
      </c>
      <c r="I148" s="46" t="s">
        <v>29</v>
      </c>
      <c r="J148" s="42" t="s">
        <v>29</v>
      </c>
      <c r="K148" s="42" t="s">
        <v>724</v>
      </c>
      <c r="L148" s="42" t="s">
        <v>729</v>
      </c>
      <c r="M148" s="47">
        <v>2485140</v>
      </c>
      <c r="N148" s="47">
        <v>2485140</v>
      </c>
      <c r="O148" s="49">
        <v>2485140</v>
      </c>
      <c r="P148" s="49">
        <v>2485140</v>
      </c>
      <c r="Q148" s="47">
        <v>209745.25</v>
      </c>
      <c r="R148" s="49">
        <v>209745.25</v>
      </c>
      <c r="S148" s="54" t="s">
        <v>730</v>
      </c>
      <c r="T148" s="51">
        <v>45880</v>
      </c>
      <c r="U148" s="52" t="s">
        <v>555</v>
      </c>
    </row>
    <row r="149" spans="1:21" s="9" customFormat="1" ht="31.5" x14ac:dyDescent="0.2">
      <c r="A149" s="70">
        <v>144</v>
      </c>
      <c r="B149" s="42">
        <v>5</v>
      </c>
      <c r="C149" s="42">
        <v>4</v>
      </c>
      <c r="D149" s="42" t="s">
        <v>586</v>
      </c>
      <c r="E149" s="42" t="s">
        <v>731</v>
      </c>
      <c r="F149" s="43" t="s">
        <v>722</v>
      </c>
      <c r="G149" s="44">
        <v>6022260</v>
      </c>
      <c r="H149" s="45" t="s">
        <v>732</v>
      </c>
      <c r="I149" s="46" t="s">
        <v>56</v>
      </c>
      <c r="J149" s="42" t="s">
        <v>68</v>
      </c>
      <c r="K149" s="42" t="s">
        <v>733</v>
      </c>
      <c r="L149" s="42" t="s">
        <v>734</v>
      </c>
      <c r="M149" s="47">
        <v>343980</v>
      </c>
      <c r="N149" s="47">
        <v>343980</v>
      </c>
      <c r="O149" s="49">
        <v>343980</v>
      </c>
      <c r="P149" s="49">
        <v>343980</v>
      </c>
      <c r="Q149" s="47">
        <f>50264.73+18501.71+18551.54+9318.44</f>
        <v>96636.420000000013</v>
      </c>
      <c r="R149" s="49">
        <f>50264.73+18501.71+18551.54+9318.44</f>
        <v>96636.420000000013</v>
      </c>
      <c r="S149" s="54" t="s">
        <v>735</v>
      </c>
      <c r="T149" s="51" t="s">
        <v>736</v>
      </c>
      <c r="U149" s="52">
        <v>47483</v>
      </c>
    </row>
    <row r="150" spans="1:21" s="9" customFormat="1" ht="47.25" x14ac:dyDescent="0.2">
      <c r="A150" s="53">
        <v>145</v>
      </c>
      <c r="B150" s="42">
        <v>5</v>
      </c>
      <c r="C150" s="42">
        <v>4</v>
      </c>
      <c r="D150" s="42" t="s">
        <v>586</v>
      </c>
      <c r="E150" s="42" t="s">
        <v>737</v>
      </c>
      <c r="F150" s="43" t="s">
        <v>722</v>
      </c>
      <c r="G150" s="44">
        <v>6004821</v>
      </c>
      <c r="H150" s="45" t="s">
        <v>738</v>
      </c>
      <c r="I150" s="46" t="s">
        <v>56</v>
      </c>
      <c r="J150" s="42" t="s">
        <v>68</v>
      </c>
      <c r="K150" s="42" t="s">
        <v>739</v>
      </c>
      <c r="L150" s="42" t="s">
        <v>740</v>
      </c>
      <c r="M150" s="47">
        <v>156065</v>
      </c>
      <c r="N150" s="47">
        <v>156065</v>
      </c>
      <c r="O150" s="49">
        <v>156065</v>
      </c>
      <c r="P150" s="49">
        <v>156065</v>
      </c>
      <c r="Q150" s="47">
        <f>10794.85+33692.97+22627.15+22128.02+23024.29+18674.4+15591.97</f>
        <v>146533.65</v>
      </c>
      <c r="R150" s="49">
        <f>10794.85+33692.97+22627.15+22128.02+23024.29+18674.4+15591.97</f>
        <v>146533.65</v>
      </c>
      <c r="S150" s="54" t="s">
        <v>741</v>
      </c>
      <c r="T150" s="51">
        <v>45323</v>
      </c>
      <c r="U150" s="52" t="s">
        <v>742</v>
      </c>
    </row>
    <row r="151" spans="1:21" s="9" customFormat="1" ht="47.25" x14ac:dyDescent="0.2">
      <c r="A151" s="35">
        <v>146</v>
      </c>
      <c r="B151" s="42">
        <v>5</v>
      </c>
      <c r="C151" s="42">
        <v>4</v>
      </c>
      <c r="D151" s="42" t="s">
        <v>586</v>
      </c>
      <c r="E151" s="42" t="s">
        <v>737</v>
      </c>
      <c r="F151" s="43" t="s">
        <v>722</v>
      </c>
      <c r="G151" s="44">
        <v>6004843</v>
      </c>
      <c r="H151" s="45" t="s">
        <v>743</v>
      </c>
      <c r="I151" s="46" t="s">
        <v>56</v>
      </c>
      <c r="J151" s="42" t="s">
        <v>68</v>
      </c>
      <c r="K151" s="42" t="s">
        <v>739</v>
      </c>
      <c r="L151" s="42" t="s">
        <v>744</v>
      </c>
      <c r="M151" s="47">
        <v>144443</v>
      </c>
      <c r="N151" s="47">
        <v>144443</v>
      </c>
      <c r="O151" s="49">
        <v>144443</v>
      </c>
      <c r="P151" s="49">
        <v>144443</v>
      </c>
      <c r="Q151" s="47">
        <f>8167.68+25405.06+15543.31+16839.06+17769.15+14484.89+11941.01</f>
        <v>110150.16</v>
      </c>
      <c r="R151" s="49">
        <f>8167.68+25405.06+15543.31+16839.06+17769.15+14484.89+11941.01</f>
        <v>110150.16</v>
      </c>
      <c r="S151" s="54" t="s">
        <v>741</v>
      </c>
      <c r="T151" s="51" t="s">
        <v>745</v>
      </c>
      <c r="U151" s="52" t="s">
        <v>742</v>
      </c>
    </row>
    <row r="152" spans="1:21" s="9" customFormat="1" ht="127.5" x14ac:dyDescent="0.2">
      <c r="A152" s="53">
        <v>147</v>
      </c>
      <c r="B152" s="42">
        <v>5</v>
      </c>
      <c r="C152" s="42">
        <v>4</v>
      </c>
      <c r="D152" s="42" t="s">
        <v>586</v>
      </c>
      <c r="E152" s="42" t="s">
        <v>737</v>
      </c>
      <c r="F152" s="43" t="s">
        <v>722</v>
      </c>
      <c r="G152" s="44">
        <v>6034721</v>
      </c>
      <c r="H152" s="45" t="s">
        <v>746</v>
      </c>
      <c r="I152" s="46" t="s">
        <v>29</v>
      </c>
      <c r="J152" s="42" t="s">
        <v>29</v>
      </c>
      <c r="K152" s="42" t="s">
        <v>747</v>
      </c>
      <c r="L152" s="42" t="s">
        <v>748</v>
      </c>
      <c r="M152" s="47">
        <v>1445703</v>
      </c>
      <c r="N152" s="47">
        <v>1445703</v>
      </c>
      <c r="O152" s="49">
        <f>802466+643237</f>
        <v>1445703</v>
      </c>
      <c r="P152" s="49">
        <f>O152</f>
        <v>1445703</v>
      </c>
      <c r="Q152" s="47">
        <v>0</v>
      </c>
      <c r="R152" s="49">
        <v>0</v>
      </c>
      <c r="S152" s="54" t="s">
        <v>749</v>
      </c>
      <c r="T152" s="51" t="s">
        <v>750</v>
      </c>
      <c r="U152" s="52" t="s">
        <v>555</v>
      </c>
    </row>
    <row r="153" spans="1:21" s="9" customFormat="1" ht="89.25" x14ac:dyDescent="0.2">
      <c r="A153" s="70">
        <v>148</v>
      </c>
      <c r="B153" s="42">
        <v>5</v>
      </c>
      <c r="C153" s="42">
        <v>4</v>
      </c>
      <c r="D153" s="42" t="s">
        <v>586</v>
      </c>
      <c r="E153" s="42" t="s">
        <v>737</v>
      </c>
      <c r="F153" s="43" t="s">
        <v>722</v>
      </c>
      <c r="G153" s="44">
        <v>6035601</v>
      </c>
      <c r="H153" s="45" t="s">
        <v>751</v>
      </c>
      <c r="I153" s="46" t="s">
        <v>56</v>
      </c>
      <c r="J153" s="42" t="s">
        <v>322</v>
      </c>
      <c r="K153" s="42" t="s">
        <v>747</v>
      </c>
      <c r="L153" s="42" t="s">
        <v>752</v>
      </c>
      <c r="M153" s="47">
        <v>445841</v>
      </c>
      <c r="N153" s="47">
        <v>445841</v>
      </c>
      <c r="O153" s="49">
        <v>445841</v>
      </c>
      <c r="P153" s="49">
        <v>445841</v>
      </c>
      <c r="Q153" s="47">
        <v>0</v>
      </c>
      <c r="R153" s="49">
        <v>0</v>
      </c>
      <c r="S153" s="54" t="s">
        <v>753</v>
      </c>
      <c r="T153" s="51">
        <v>45845</v>
      </c>
      <c r="U153" s="52" t="s">
        <v>555</v>
      </c>
    </row>
    <row r="154" spans="1:21" s="9" customFormat="1" ht="110.25" x14ac:dyDescent="0.2">
      <c r="A154" s="73">
        <v>149</v>
      </c>
      <c r="B154" s="42">
        <v>5</v>
      </c>
      <c r="C154" s="42">
        <v>4</v>
      </c>
      <c r="D154" s="42" t="s">
        <v>586</v>
      </c>
      <c r="E154" s="42" t="s">
        <v>754</v>
      </c>
      <c r="F154" s="43" t="s">
        <v>755</v>
      </c>
      <c r="G154" s="44">
        <v>6000588</v>
      </c>
      <c r="H154" s="88" t="s">
        <v>756</v>
      </c>
      <c r="I154" s="46" t="s">
        <v>29</v>
      </c>
      <c r="J154" s="42" t="s">
        <v>29</v>
      </c>
      <c r="K154" s="42" t="s">
        <v>757</v>
      </c>
      <c r="L154" s="42" t="s">
        <v>758</v>
      </c>
      <c r="M154" s="47">
        <v>9230102.6300000008</v>
      </c>
      <c r="N154" s="47">
        <v>4000000</v>
      </c>
      <c r="O154" s="47">
        <f>6983439.81+1962036.81</f>
        <v>8945476.6199999992</v>
      </c>
      <c r="P154" s="49">
        <f>2600000+1400000</f>
        <v>4000000</v>
      </c>
      <c r="Q154" s="47">
        <f>1370753.71+747804.83+1176606.77+626354.68+146209.42+4715.49+1323077.4+306229.24+222403.52+558352.35+269403.15+541097.47+281760.42+7045.82+12130.89+281342.52+268700.02+203779.13+561663.67</f>
        <v>8909430.5</v>
      </c>
      <c r="R154" s="49">
        <f>1370753.71+747804.83+1176606.77+626354.68+7045.82+12130.89</f>
        <v>3940696.7</v>
      </c>
      <c r="S154" s="54" t="s">
        <v>759</v>
      </c>
      <c r="T154" s="52">
        <v>45000</v>
      </c>
      <c r="U154" s="52">
        <v>45382</v>
      </c>
    </row>
    <row r="155" spans="1:21" s="9" customFormat="1" ht="110.25" x14ac:dyDescent="0.2">
      <c r="A155" s="70">
        <v>150</v>
      </c>
      <c r="B155" s="42">
        <v>5</v>
      </c>
      <c r="C155" s="42">
        <v>4</v>
      </c>
      <c r="D155" s="42" t="s">
        <v>586</v>
      </c>
      <c r="E155" s="42" t="s">
        <v>754</v>
      </c>
      <c r="F155" s="43" t="s">
        <v>755</v>
      </c>
      <c r="G155" s="83">
        <v>6001644</v>
      </c>
      <c r="H155" s="77" t="s">
        <v>760</v>
      </c>
      <c r="I155" s="46" t="s">
        <v>29</v>
      </c>
      <c r="J155" s="42" t="s">
        <v>29</v>
      </c>
      <c r="K155" s="42" t="s">
        <v>757</v>
      </c>
      <c r="L155" s="42" t="s">
        <v>761</v>
      </c>
      <c r="M155" s="47">
        <v>8842449</v>
      </c>
      <c r="N155" s="47">
        <f>2600000+1360483</f>
        <v>3960483</v>
      </c>
      <c r="O155" s="47">
        <f>6911394.33+1482764.73</f>
        <v>8394159.0600000005</v>
      </c>
      <c r="P155" s="49">
        <f>2600000+1360483</f>
        <v>3960483</v>
      </c>
      <c r="Q155" s="47">
        <f>634741.93+494969.44+171792.37+165580.39+277930.98+130357.39+360537.7+148548.49+115959.86+102812.66+257269.36+1524552.34+1516507.66+130455.2+578259.76+131228.53+38318.89+881880.32+705771.17+9334.74+721.82+34517.44</f>
        <v>8412048.4400000013</v>
      </c>
      <c r="R155" s="49">
        <f>634741.93+494969.44+171792.37+165580.39+277930.98+130357.39+360537.7+148548.49+115959.86+102812.66+257269.36+578259.76+131228.53+38318.89</f>
        <v>3608307.75</v>
      </c>
      <c r="S155" s="54" t="s">
        <v>762</v>
      </c>
      <c r="T155" s="52" t="s">
        <v>763</v>
      </c>
      <c r="U155" s="52">
        <v>45747</v>
      </c>
    </row>
    <row r="156" spans="1:21" s="9" customFormat="1" ht="110.25" x14ac:dyDescent="0.2">
      <c r="A156" s="53">
        <v>151</v>
      </c>
      <c r="B156" s="42">
        <v>5</v>
      </c>
      <c r="C156" s="42">
        <v>4</v>
      </c>
      <c r="D156" s="42" t="s">
        <v>586</v>
      </c>
      <c r="E156" s="42" t="s">
        <v>754</v>
      </c>
      <c r="F156" s="43" t="s">
        <v>755</v>
      </c>
      <c r="G156" s="83">
        <v>6017299</v>
      </c>
      <c r="H156" s="77" t="s">
        <v>764</v>
      </c>
      <c r="I156" s="46" t="s">
        <v>29</v>
      </c>
      <c r="J156" s="42" t="s">
        <v>29</v>
      </c>
      <c r="K156" s="42" t="s">
        <v>757</v>
      </c>
      <c r="L156" s="42" t="s">
        <v>765</v>
      </c>
      <c r="M156" s="47">
        <v>9368275</v>
      </c>
      <c r="N156" s="47">
        <v>3400000</v>
      </c>
      <c r="O156" s="47">
        <f>6833990.5+1959219.98</f>
        <v>8793210.4800000004</v>
      </c>
      <c r="P156" s="49">
        <f>2000000+1400000</f>
        <v>3400000</v>
      </c>
      <c r="Q156" s="47">
        <f>211596.44+131349.21+147209.11+105878.15+797369.45+114018.13+158377.88+86079.79+299284.52+235279.01+283247.75+364907.77+135803.86+404924.32+230496.31+102259.37+56982.98+483.62+3970.79+107488.99+108889.05+1054471.48+1178767.57+134086.65+148664.94+140627.21</f>
        <v>6742514.3500000006</v>
      </c>
      <c r="R156" s="49">
        <f>211596.44+131349.21+147209.11+105878.15+158377.88+86079.79+235279.01+283247.75+364907.77+135803.86+404924.32+230496.31+102259.37+56982.98+483.62+3970.79</f>
        <v>2658846.3600000003</v>
      </c>
      <c r="S156" s="54" t="s">
        <v>766</v>
      </c>
      <c r="T156" s="52" t="s">
        <v>767</v>
      </c>
      <c r="U156" s="52">
        <v>46112</v>
      </c>
    </row>
    <row r="157" spans="1:21" s="9" customFormat="1" ht="94.5" x14ac:dyDescent="0.2">
      <c r="A157" s="35">
        <v>152</v>
      </c>
      <c r="B157" s="42">
        <v>5</v>
      </c>
      <c r="C157" s="42">
        <v>4</v>
      </c>
      <c r="D157" s="42" t="s">
        <v>586</v>
      </c>
      <c r="E157" s="42" t="s">
        <v>754</v>
      </c>
      <c r="F157" s="43" t="s">
        <v>755</v>
      </c>
      <c r="G157" s="83">
        <v>6038619</v>
      </c>
      <c r="H157" s="77" t="s">
        <v>768</v>
      </c>
      <c r="I157" s="46" t="s">
        <v>29</v>
      </c>
      <c r="J157" s="42" t="s">
        <v>29</v>
      </c>
      <c r="K157" s="42" t="s">
        <v>757</v>
      </c>
      <c r="L157" s="42" t="s">
        <v>769</v>
      </c>
      <c r="M157" s="47">
        <v>10014094</v>
      </c>
      <c r="N157" s="47">
        <v>1703011</v>
      </c>
      <c r="O157" s="47">
        <f>6684473.68+1782943.05</f>
        <v>8467416.7300000004</v>
      </c>
      <c r="P157" s="49">
        <f>518542+1184469</f>
        <v>1703011</v>
      </c>
      <c r="Q157" s="47">
        <f>319763.69+598942.5+794649.53+239920.2+801940.23+75366.87+804284.12+53188.04+209084.72+305041.61+701944.6+257401.28+614470.41+1204078.04+708831.17</f>
        <v>7688907.0100000007</v>
      </c>
      <c r="R157" s="49">
        <f>176377.78+93067.05+39633.16+158126.71+75366.87+53188.04+305041.61+58469.52+159853.09+59621.82+89290.54+40682.63</f>
        <v>1308718.82</v>
      </c>
      <c r="S157" s="54" t="s">
        <v>770</v>
      </c>
      <c r="T157" s="52">
        <v>45881</v>
      </c>
      <c r="U157" s="52" t="s">
        <v>78</v>
      </c>
    </row>
    <row r="158" spans="1:21" s="9" customFormat="1" ht="94.5" x14ac:dyDescent="0.2">
      <c r="A158" s="53">
        <v>153</v>
      </c>
      <c r="B158" s="42">
        <v>5</v>
      </c>
      <c r="C158" s="42">
        <v>4</v>
      </c>
      <c r="D158" s="42" t="s">
        <v>586</v>
      </c>
      <c r="E158" s="42" t="s">
        <v>754</v>
      </c>
      <c r="F158" s="43" t="s">
        <v>755</v>
      </c>
      <c r="G158" s="83">
        <v>6061955</v>
      </c>
      <c r="H158" s="77" t="s">
        <v>771</v>
      </c>
      <c r="I158" s="46" t="s">
        <v>29</v>
      </c>
      <c r="J158" s="42" t="s">
        <v>29</v>
      </c>
      <c r="K158" s="42" t="s">
        <v>757</v>
      </c>
      <c r="L158" s="42" t="s">
        <v>772</v>
      </c>
      <c r="M158" s="47">
        <v>9217314</v>
      </c>
      <c r="N158" s="47">
        <v>1552315</v>
      </c>
      <c r="O158" s="47">
        <v>0</v>
      </c>
      <c r="P158" s="49">
        <v>0</v>
      </c>
      <c r="Q158" s="47">
        <v>0</v>
      </c>
      <c r="R158" s="49">
        <v>0</v>
      </c>
      <c r="S158" s="54" t="s">
        <v>773</v>
      </c>
      <c r="T158" s="52">
        <v>46231</v>
      </c>
      <c r="U158" s="52" t="s">
        <v>102</v>
      </c>
    </row>
    <row r="159" spans="1:21" s="9" customFormat="1" ht="78.75" x14ac:dyDescent="0.2">
      <c r="A159" s="70">
        <v>154</v>
      </c>
      <c r="B159" s="42">
        <v>5</v>
      </c>
      <c r="C159" s="42">
        <v>4</v>
      </c>
      <c r="D159" s="42" t="s">
        <v>586</v>
      </c>
      <c r="E159" s="42" t="s">
        <v>774</v>
      </c>
      <c r="F159" s="43" t="s">
        <v>775</v>
      </c>
      <c r="G159" s="83">
        <v>6010565</v>
      </c>
      <c r="H159" s="77" t="s">
        <v>776</v>
      </c>
      <c r="I159" s="46" t="s">
        <v>29</v>
      </c>
      <c r="J159" s="42" t="s">
        <v>29</v>
      </c>
      <c r="K159" s="42" t="s">
        <v>777</v>
      </c>
      <c r="L159" s="42" t="s">
        <v>778</v>
      </c>
      <c r="M159" s="47">
        <v>756000</v>
      </c>
      <c r="N159" s="47">
        <v>756000</v>
      </c>
      <c r="O159" s="47">
        <v>756000</v>
      </c>
      <c r="P159" s="49">
        <v>756000</v>
      </c>
      <c r="Q159" s="47">
        <f>94500+31060.5</f>
        <v>125560.5</v>
      </c>
      <c r="R159" s="49">
        <f>94500+31060.5</f>
        <v>125560.5</v>
      </c>
      <c r="S159" s="54" t="s">
        <v>779</v>
      </c>
      <c r="T159" s="52">
        <v>45510</v>
      </c>
      <c r="U159" s="52">
        <v>47483</v>
      </c>
    </row>
    <row r="160" spans="1:21" s="9" customFormat="1" ht="51" x14ac:dyDescent="0.2">
      <c r="A160" s="73">
        <v>155</v>
      </c>
      <c r="B160" s="42">
        <v>5</v>
      </c>
      <c r="C160" s="42">
        <v>4</v>
      </c>
      <c r="D160" s="42" t="s">
        <v>780</v>
      </c>
      <c r="E160" s="42" t="s">
        <v>781</v>
      </c>
      <c r="F160" s="43" t="s">
        <v>782</v>
      </c>
      <c r="G160" s="83">
        <v>6035676</v>
      </c>
      <c r="H160" s="77" t="s">
        <v>783</v>
      </c>
      <c r="I160" s="46" t="s">
        <v>56</v>
      </c>
      <c r="J160" s="42" t="s">
        <v>165</v>
      </c>
      <c r="K160" s="42" t="s">
        <v>179</v>
      </c>
      <c r="L160" s="42" t="s">
        <v>784</v>
      </c>
      <c r="M160" s="47">
        <v>213760</v>
      </c>
      <c r="N160" s="47">
        <v>213760</v>
      </c>
      <c r="O160" s="47">
        <v>0</v>
      </c>
      <c r="P160" s="49">
        <v>0</v>
      </c>
      <c r="Q160" s="47">
        <v>0</v>
      </c>
      <c r="R160" s="49">
        <v>0</v>
      </c>
      <c r="S160" s="54" t="s">
        <v>785</v>
      </c>
      <c r="T160" s="52">
        <v>46010</v>
      </c>
      <c r="U160" s="52" t="s">
        <v>555</v>
      </c>
    </row>
    <row r="161" spans="1:21" s="9" customFormat="1" ht="63" x14ac:dyDescent="0.2">
      <c r="A161" s="70">
        <v>156</v>
      </c>
      <c r="B161" s="42">
        <v>5</v>
      </c>
      <c r="C161" s="42">
        <v>4</v>
      </c>
      <c r="D161" s="42" t="s">
        <v>780</v>
      </c>
      <c r="E161" s="42" t="s">
        <v>781</v>
      </c>
      <c r="F161" s="43" t="s">
        <v>782</v>
      </c>
      <c r="G161" s="83">
        <v>6036718</v>
      </c>
      <c r="H161" s="77" t="s">
        <v>786</v>
      </c>
      <c r="I161" s="46" t="s">
        <v>56</v>
      </c>
      <c r="J161" s="42" t="s">
        <v>68</v>
      </c>
      <c r="K161" s="42" t="s">
        <v>400</v>
      </c>
      <c r="L161" s="42" t="s">
        <v>787</v>
      </c>
      <c r="M161" s="47">
        <v>904320</v>
      </c>
      <c r="N161" s="47">
        <v>904320</v>
      </c>
      <c r="O161" s="47">
        <f>324480+390560+189280</f>
        <v>904320</v>
      </c>
      <c r="P161" s="49">
        <f>324480+390560+189280</f>
        <v>904320</v>
      </c>
      <c r="Q161" s="47">
        <v>0</v>
      </c>
      <c r="R161" s="49">
        <v>0</v>
      </c>
      <c r="S161" s="87" t="s">
        <v>788</v>
      </c>
      <c r="T161" s="52">
        <v>46010</v>
      </c>
      <c r="U161" s="52" t="s">
        <v>555</v>
      </c>
    </row>
    <row r="162" spans="1:21" s="9" customFormat="1" ht="31.5" x14ac:dyDescent="0.2">
      <c r="A162" s="53">
        <v>157</v>
      </c>
      <c r="B162" s="42">
        <v>5</v>
      </c>
      <c r="C162" s="42">
        <v>4</v>
      </c>
      <c r="D162" s="42" t="s">
        <v>780</v>
      </c>
      <c r="E162" s="42" t="s">
        <v>781</v>
      </c>
      <c r="F162" s="43" t="s">
        <v>782</v>
      </c>
      <c r="G162" s="83">
        <v>6038449</v>
      </c>
      <c r="H162" s="77" t="s">
        <v>789</v>
      </c>
      <c r="I162" s="46" t="s">
        <v>37</v>
      </c>
      <c r="J162" s="42" t="s">
        <v>231</v>
      </c>
      <c r="K162" s="42" t="s">
        <v>232</v>
      </c>
      <c r="L162" s="42" t="s">
        <v>790</v>
      </c>
      <c r="M162" s="47">
        <v>333173.09999999998</v>
      </c>
      <c r="N162" s="47">
        <v>333173.09999999998</v>
      </c>
      <c r="O162" s="47">
        <v>0</v>
      </c>
      <c r="P162" s="49">
        <v>0</v>
      </c>
      <c r="Q162" s="47">
        <v>0</v>
      </c>
      <c r="R162" s="49">
        <v>0</v>
      </c>
      <c r="S162" s="54" t="s">
        <v>791</v>
      </c>
      <c r="T162" s="52">
        <v>46010</v>
      </c>
      <c r="U162" s="52" t="s">
        <v>555</v>
      </c>
    </row>
    <row r="163" spans="1:21" s="9" customFormat="1" ht="47.25" x14ac:dyDescent="0.2">
      <c r="A163" s="35">
        <v>158</v>
      </c>
      <c r="B163" s="42">
        <v>5</v>
      </c>
      <c r="C163" s="42">
        <v>4</v>
      </c>
      <c r="D163" s="42" t="s">
        <v>780</v>
      </c>
      <c r="E163" s="42" t="s">
        <v>781</v>
      </c>
      <c r="F163" s="43" t="s">
        <v>782</v>
      </c>
      <c r="G163" s="83">
        <v>6038555</v>
      </c>
      <c r="H163" s="77" t="s">
        <v>792</v>
      </c>
      <c r="I163" s="46" t="s">
        <v>37</v>
      </c>
      <c r="J163" s="42" t="s">
        <v>63</v>
      </c>
      <c r="K163" s="42" t="s">
        <v>64</v>
      </c>
      <c r="L163" s="42" t="s">
        <v>793</v>
      </c>
      <c r="M163" s="47">
        <v>350000</v>
      </c>
      <c r="N163" s="47">
        <v>350000</v>
      </c>
      <c r="O163" s="47">
        <v>0</v>
      </c>
      <c r="P163" s="49">
        <v>0</v>
      </c>
      <c r="Q163" s="47">
        <v>0</v>
      </c>
      <c r="R163" s="49">
        <v>0</v>
      </c>
      <c r="S163" s="54" t="s">
        <v>794</v>
      </c>
      <c r="T163" s="52">
        <v>46010</v>
      </c>
      <c r="U163" s="52" t="s">
        <v>555</v>
      </c>
    </row>
    <row r="164" spans="1:21" s="9" customFormat="1" ht="51" x14ac:dyDescent="0.2">
      <c r="A164" s="53">
        <v>159</v>
      </c>
      <c r="B164" s="42">
        <v>5</v>
      </c>
      <c r="C164" s="42">
        <v>4</v>
      </c>
      <c r="D164" s="42" t="s">
        <v>780</v>
      </c>
      <c r="E164" s="42" t="s">
        <v>781</v>
      </c>
      <c r="F164" s="43" t="s">
        <v>782</v>
      </c>
      <c r="G164" s="83">
        <v>6038557</v>
      </c>
      <c r="H164" s="77" t="s">
        <v>795</v>
      </c>
      <c r="I164" s="46" t="s">
        <v>37</v>
      </c>
      <c r="J164" s="42" t="s">
        <v>183</v>
      </c>
      <c r="K164" s="42" t="s">
        <v>333</v>
      </c>
      <c r="L164" s="42" t="s">
        <v>796</v>
      </c>
      <c r="M164" s="47">
        <v>389500</v>
      </c>
      <c r="N164" s="47">
        <v>389500</v>
      </c>
      <c r="O164" s="47">
        <f>276800+55500+57200</f>
        <v>389500</v>
      </c>
      <c r="P164" s="49">
        <f>276800+55500+57200</f>
        <v>389500</v>
      </c>
      <c r="Q164" s="47">
        <v>0</v>
      </c>
      <c r="R164" s="49">
        <v>0</v>
      </c>
      <c r="S164" s="54" t="s">
        <v>797</v>
      </c>
      <c r="T164" s="52">
        <v>46010</v>
      </c>
      <c r="U164" s="52" t="s">
        <v>555</v>
      </c>
    </row>
    <row r="165" spans="1:21" s="9" customFormat="1" ht="47.25" x14ac:dyDescent="0.2">
      <c r="A165" s="70">
        <v>160</v>
      </c>
      <c r="B165" s="42">
        <v>5</v>
      </c>
      <c r="C165" s="42">
        <v>4</v>
      </c>
      <c r="D165" s="42" t="s">
        <v>780</v>
      </c>
      <c r="E165" s="42" t="s">
        <v>781</v>
      </c>
      <c r="F165" s="43" t="s">
        <v>782</v>
      </c>
      <c r="G165" s="83">
        <v>6038561</v>
      </c>
      <c r="H165" s="77" t="s">
        <v>798</v>
      </c>
      <c r="I165" s="46" t="s">
        <v>37</v>
      </c>
      <c r="J165" s="42" t="s">
        <v>174</v>
      </c>
      <c r="K165" s="42" t="s">
        <v>175</v>
      </c>
      <c r="L165" s="42" t="s">
        <v>799</v>
      </c>
      <c r="M165" s="47">
        <v>204240</v>
      </c>
      <c r="N165" s="47">
        <v>204240</v>
      </c>
      <c r="O165" s="47">
        <f>146520</f>
        <v>146520</v>
      </c>
      <c r="P165" s="49">
        <f>146520</f>
        <v>146520</v>
      </c>
      <c r="Q165" s="47">
        <v>0</v>
      </c>
      <c r="R165" s="49">
        <v>0</v>
      </c>
      <c r="S165" s="54" t="s">
        <v>800</v>
      </c>
      <c r="T165" s="52">
        <v>46010</v>
      </c>
      <c r="U165" s="52" t="s">
        <v>555</v>
      </c>
    </row>
    <row r="166" spans="1:21" s="9" customFormat="1" ht="47.25" x14ac:dyDescent="0.2">
      <c r="A166" s="73">
        <v>161</v>
      </c>
      <c r="B166" s="42">
        <v>5</v>
      </c>
      <c r="C166" s="42">
        <v>4</v>
      </c>
      <c r="D166" s="42" t="s">
        <v>780</v>
      </c>
      <c r="E166" s="42" t="s">
        <v>801</v>
      </c>
      <c r="F166" s="43" t="s">
        <v>782</v>
      </c>
      <c r="G166" s="44">
        <v>6001919</v>
      </c>
      <c r="H166" s="88" t="s">
        <v>802</v>
      </c>
      <c r="I166" s="46" t="s">
        <v>56</v>
      </c>
      <c r="J166" s="42" t="s">
        <v>68</v>
      </c>
      <c r="K166" s="78" t="s">
        <v>594</v>
      </c>
      <c r="L166" s="42" t="s">
        <v>803</v>
      </c>
      <c r="M166" s="47">
        <v>1267630.83</v>
      </c>
      <c r="N166" s="47">
        <v>1267630.83</v>
      </c>
      <c r="O166" s="49">
        <f>668280+537886.1</f>
        <v>1206166.1000000001</v>
      </c>
      <c r="P166" s="49">
        <f>668280+537886.1</f>
        <v>1206166.1000000001</v>
      </c>
      <c r="Q166" s="47">
        <f>9518.18+16528.3+101858.61+7545.74+13122.02+92927.53+10118.71+9378.09+10118.69+7495.59+17041.19+15119.61+10966.96+8130.16+10473.31+17716.96+9775.57+15979.12+10966.95+9357.9+11108.79+9431.02+10966.95+11616.19+10966.95+9442.27+17716.96+16107.9+18645.13+16192.27+11599.49+9813.45+11121.65+9150.02+17928.08+15350.21+11136.68+10260.94+11141.25+10196.61+17772.66+17221.01+11276.22+13058.57+11286.43+9445.98+19324.8+18412.22+11414.53+10127.98+11414.53+9073.98+18164.53+16185.72+11491.57+7012.32+7510.8+5665.07+22222.34+18084.57+11687.07+8836.7+11531.47+8784.05+18113.05+18418.63+11915.23+7275.22+11915.23+18665.23+11915.23+7275.22+14041.58+7336.52</f>
        <v>1087908.2599999998</v>
      </c>
      <c r="R166" s="49">
        <f>9518.18+16528.3+101858.61+7545.74+13122.02+92927.53+10118.71+9378.09+10118.69+7495.59+17041.19+15119.61+10966.96+8130.16+10473.31+17716.96+9775.57+15979.12+10966.95+9357.9+11108.79+9431.02+10966.95+11616.19+10966.95+9442.27+17716.96+16107.9+18645.13+16192.27+11599.49+9813.45+11121.65+9150.02+17928.08+15350.21+11136.68+10260.94+11141.25+10196.61+17772.66+17221.01+11276.22+13058.57+11286.43+9445.98+19324.8+18412.22+11414.53+10127.98+11414.53+9073.98+18164.53+16185.72+11491.57+7012.32+7510.8+5665.07+22222.34+18084.57+11687.07+8836.7+11531.47+8784.05+18113.05+18418.63+11915.23+7275.22+11915.23+18665.23+11915.23+7275.22+14041.58+7336.52</f>
        <v>1087908.2599999998</v>
      </c>
      <c r="S166" s="54" t="s">
        <v>804</v>
      </c>
      <c r="T166" s="51" t="s">
        <v>805</v>
      </c>
      <c r="U166" s="52">
        <v>46752</v>
      </c>
    </row>
    <row r="167" spans="1:21" s="9" customFormat="1" ht="51" x14ac:dyDescent="0.2">
      <c r="A167" s="70">
        <v>162</v>
      </c>
      <c r="B167" s="42">
        <v>6</v>
      </c>
      <c r="C167" s="42">
        <v>5</v>
      </c>
      <c r="D167" s="42" t="s">
        <v>806</v>
      </c>
      <c r="E167" s="42" t="s">
        <v>807</v>
      </c>
      <c r="F167" s="43" t="s">
        <v>808</v>
      </c>
      <c r="G167" s="44">
        <v>6019197</v>
      </c>
      <c r="H167" s="88" t="s">
        <v>809</v>
      </c>
      <c r="I167" s="46" t="s">
        <v>56</v>
      </c>
      <c r="J167" s="42" t="s">
        <v>322</v>
      </c>
      <c r="K167" s="78" t="s">
        <v>510</v>
      </c>
      <c r="L167" s="42" t="s">
        <v>810</v>
      </c>
      <c r="M167" s="47">
        <v>833430</v>
      </c>
      <c r="N167" s="47">
        <v>833430</v>
      </c>
      <c r="O167" s="49">
        <v>0</v>
      </c>
      <c r="P167" s="49">
        <v>0</v>
      </c>
      <c r="Q167" s="47">
        <v>0</v>
      </c>
      <c r="R167" s="49">
        <v>0</v>
      </c>
      <c r="S167" s="54" t="s">
        <v>811</v>
      </c>
      <c r="T167" s="51">
        <v>46090</v>
      </c>
      <c r="U167" s="52" t="s">
        <v>216</v>
      </c>
    </row>
    <row r="168" spans="1:21" s="9" customFormat="1" ht="47.25" x14ac:dyDescent="0.2">
      <c r="A168" s="35">
        <v>163</v>
      </c>
      <c r="B168" s="42">
        <v>6</v>
      </c>
      <c r="C168" s="42">
        <v>5</v>
      </c>
      <c r="D168" s="42" t="s">
        <v>806</v>
      </c>
      <c r="E168" s="42">
        <v>6.1</v>
      </c>
      <c r="F168" s="43" t="s">
        <v>346</v>
      </c>
      <c r="G168" s="44">
        <v>6050570</v>
      </c>
      <c r="H168" s="88" t="s">
        <v>812</v>
      </c>
      <c r="I168" s="46" t="s">
        <v>56</v>
      </c>
      <c r="J168" s="42" t="s">
        <v>322</v>
      </c>
      <c r="K168" s="78" t="s">
        <v>510</v>
      </c>
      <c r="L168" s="42" t="s">
        <v>813</v>
      </c>
      <c r="M168" s="47">
        <v>1034150</v>
      </c>
      <c r="N168" s="47">
        <v>1034150</v>
      </c>
      <c r="O168" s="49">
        <v>0</v>
      </c>
      <c r="P168" s="49">
        <v>0</v>
      </c>
      <c r="Q168" s="47">
        <v>0</v>
      </c>
      <c r="R168" s="49">
        <v>0</v>
      </c>
      <c r="S168" s="54" t="s">
        <v>814</v>
      </c>
      <c r="T168" s="51" t="s">
        <v>815</v>
      </c>
      <c r="U168" s="52" t="s">
        <v>190</v>
      </c>
    </row>
    <row r="169" spans="1:21" s="9" customFormat="1" ht="38.25" x14ac:dyDescent="0.2">
      <c r="A169" s="73">
        <v>164</v>
      </c>
      <c r="B169" s="42">
        <v>6</v>
      </c>
      <c r="C169" s="42">
        <v>5</v>
      </c>
      <c r="D169" s="42" t="s">
        <v>806</v>
      </c>
      <c r="E169" s="42">
        <v>6.1</v>
      </c>
      <c r="F169" s="82" t="s">
        <v>816</v>
      </c>
      <c r="G169" s="44">
        <v>6035580</v>
      </c>
      <c r="H169" s="88" t="s">
        <v>817</v>
      </c>
      <c r="I169" s="46" t="s">
        <v>56</v>
      </c>
      <c r="J169" s="42" t="s">
        <v>322</v>
      </c>
      <c r="K169" s="78" t="s">
        <v>510</v>
      </c>
      <c r="L169" s="42" t="s">
        <v>818</v>
      </c>
      <c r="M169" s="55">
        <v>3582478.93</v>
      </c>
      <c r="N169" s="55">
        <v>3582478.93</v>
      </c>
      <c r="O169" s="49">
        <v>0</v>
      </c>
      <c r="P169" s="49">
        <v>0</v>
      </c>
      <c r="Q169" s="47">
        <v>0</v>
      </c>
      <c r="R169" s="49">
        <v>0</v>
      </c>
      <c r="S169" s="72" t="s">
        <v>819</v>
      </c>
      <c r="T169" s="51">
        <v>46244</v>
      </c>
      <c r="U169" s="52" t="s">
        <v>262</v>
      </c>
    </row>
    <row r="170" spans="1:21" s="9" customFormat="1" ht="31.5" x14ac:dyDescent="0.2">
      <c r="A170" s="53">
        <v>165</v>
      </c>
      <c r="B170" s="42">
        <v>6</v>
      </c>
      <c r="C170" s="42">
        <v>5</v>
      </c>
      <c r="D170" s="42" t="s">
        <v>806</v>
      </c>
      <c r="E170" s="42" t="s">
        <v>807</v>
      </c>
      <c r="F170" s="43" t="s">
        <v>122</v>
      </c>
      <c r="G170" s="44">
        <v>6052336</v>
      </c>
      <c r="H170" s="88" t="s">
        <v>820</v>
      </c>
      <c r="I170" s="46" t="s">
        <v>56</v>
      </c>
      <c r="J170" s="42" t="s">
        <v>220</v>
      </c>
      <c r="K170" s="78" t="s">
        <v>221</v>
      </c>
      <c r="L170" s="42" t="s">
        <v>821</v>
      </c>
      <c r="M170" s="55">
        <v>560000</v>
      </c>
      <c r="N170" s="47">
        <v>560000</v>
      </c>
      <c r="O170" s="49">
        <v>0</v>
      </c>
      <c r="P170" s="49">
        <v>0</v>
      </c>
      <c r="Q170" s="47">
        <v>0</v>
      </c>
      <c r="R170" s="49">
        <v>0</v>
      </c>
      <c r="S170" s="54" t="s">
        <v>822</v>
      </c>
      <c r="T170" s="51">
        <v>46175</v>
      </c>
      <c r="U170" s="52" t="s">
        <v>102</v>
      </c>
    </row>
    <row r="171" spans="1:21" s="9" customFormat="1" ht="47.25" x14ac:dyDescent="0.2">
      <c r="A171" s="53">
        <v>166</v>
      </c>
      <c r="B171" s="42">
        <v>6</v>
      </c>
      <c r="C171" s="42">
        <v>5</v>
      </c>
      <c r="D171" s="42" t="s">
        <v>806</v>
      </c>
      <c r="E171" s="42">
        <v>6.1</v>
      </c>
      <c r="F171" s="43" t="s">
        <v>527</v>
      </c>
      <c r="G171" s="44">
        <v>6053952</v>
      </c>
      <c r="H171" s="88" t="s">
        <v>823</v>
      </c>
      <c r="I171" s="46" t="s">
        <v>37</v>
      </c>
      <c r="J171" s="42" t="s">
        <v>63</v>
      </c>
      <c r="K171" s="78" t="s">
        <v>64</v>
      </c>
      <c r="L171" s="42" t="s">
        <v>824</v>
      </c>
      <c r="M171" s="55">
        <v>1441646.83</v>
      </c>
      <c r="N171" s="55">
        <v>1441646.83</v>
      </c>
      <c r="O171" s="49">
        <v>0</v>
      </c>
      <c r="P171" s="49">
        <v>0</v>
      </c>
      <c r="Q171" s="47">
        <v>0</v>
      </c>
      <c r="R171" s="49">
        <v>0</v>
      </c>
      <c r="S171" s="54" t="s">
        <v>825</v>
      </c>
      <c r="T171" s="51" t="s">
        <v>826</v>
      </c>
      <c r="U171" s="52" t="s">
        <v>827</v>
      </c>
    </row>
    <row r="172" spans="1:21" s="9" customFormat="1" ht="51" x14ac:dyDescent="0.2">
      <c r="A172" s="70">
        <v>167</v>
      </c>
      <c r="B172" s="42">
        <v>6</v>
      </c>
      <c r="C172" s="42">
        <v>5</v>
      </c>
      <c r="D172" s="42" t="s">
        <v>806</v>
      </c>
      <c r="E172" s="42">
        <v>6.1</v>
      </c>
      <c r="F172" s="43" t="s">
        <v>828</v>
      </c>
      <c r="G172" s="44">
        <v>6053705</v>
      </c>
      <c r="H172" s="88" t="s">
        <v>829</v>
      </c>
      <c r="I172" s="46" t="s">
        <v>37</v>
      </c>
      <c r="J172" s="42" t="s">
        <v>183</v>
      </c>
      <c r="K172" s="78" t="s">
        <v>184</v>
      </c>
      <c r="L172" s="42" t="s">
        <v>830</v>
      </c>
      <c r="M172" s="55">
        <v>620000</v>
      </c>
      <c r="N172" s="55">
        <v>620000</v>
      </c>
      <c r="O172" s="49">
        <v>0</v>
      </c>
      <c r="P172" s="49">
        <v>0</v>
      </c>
      <c r="Q172" s="47">
        <v>0</v>
      </c>
      <c r="R172" s="49">
        <v>0</v>
      </c>
      <c r="S172" s="54" t="s">
        <v>831</v>
      </c>
      <c r="T172" s="51" t="s">
        <v>832</v>
      </c>
      <c r="U172" s="52" t="s">
        <v>102</v>
      </c>
    </row>
    <row r="173" spans="1:21" s="9" customFormat="1" ht="47.25" x14ac:dyDescent="0.2">
      <c r="A173" s="70">
        <v>168</v>
      </c>
      <c r="B173" s="42">
        <v>6</v>
      </c>
      <c r="C173" s="42">
        <v>5</v>
      </c>
      <c r="D173" s="42" t="s">
        <v>833</v>
      </c>
      <c r="E173" s="42" t="s">
        <v>834</v>
      </c>
      <c r="F173" s="43" t="s">
        <v>527</v>
      </c>
      <c r="G173" s="44">
        <v>6038292</v>
      </c>
      <c r="H173" s="88" t="s">
        <v>835</v>
      </c>
      <c r="I173" s="46" t="s">
        <v>37</v>
      </c>
      <c r="J173" s="42" t="s">
        <v>149</v>
      </c>
      <c r="K173" s="78" t="s">
        <v>150</v>
      </c>
      <c r="L173" s="42" t="s">
        <v>836</v>
      </c>
      <c r="M173" s="47">
        <v>425000</v>
      </c>
      <c r="N173" s="47">
        <v>425000</v>
      </c>
      <c r="O173" s="49">
        <v>0</v>
      </c>
      <c r="P173" s="49">
        <v>0</v>
      </c>
      <c r="Q173" s="47">
        <v>0</v>
      </c>
      <c r="R173" s="49">
        <v>0</v>
      </c>
      <c r="S173" s="54" t="s">
        <v>837</v>
      </c>
      <c r="T173" s="51" t="s">
        <v>838</v>
      </c>
      <c r="U173" s="52" t="s">
        <v>190</v>
      </c>
    </row>
    <row r="174" spans="1:21" s="9" customFormat="1" ht="38.25" x14ac:dyDescent="0.2">
      <c r="A174" s="53">
        <v>169</v>
      </c>
      <c r="B174" s="42">
        <v>6</v>
      </c>
      <c r="C174" s="42">
        <v>5</v>
      </c>
      <c r="D174" s="42" t="s">
        <v>833</v>
      </c>
      <c r="E174" s="42" t="s">
        <v>834</v>
      </c>
      <c r="F174" s="43" t="s">
        <v>428</v>
      </c>
      <c r="G174" s="44">
        <v>6049823</v>
      </c>
      <c r="H174" s="88" t="s">
        <v>839</v>
      </c>
      <c r="I174" s="56" t="s">
        <v>37</v>
      </c>
      <c r="J174" s="56" t="s">
        <v>840</v>
      </c>
      <c r="K174" s="78" t="s">
        <v>841</v>
      </c>
      <c r="L174" s="42" t="s">
        <v>842</v>
      </c>
      <c r="M174" s="47">
        <v>1000000</v>
      </c>
      <c r="N174" s="47">
        <v>1000000</v>
      </c>
      <c r="O174" s="49">
        <v>0</v>
      </c>
      <c r="P174" s="49">
        <v>0</v>
      </c>
      <c r="Q174" s="47">
        <v>0</v>
      </c>
      <c r="R174" s="49">
        <v>0</v>
      </c>
      <c r="S174" s="54" t="s">
        <v>843</v>
      </c>
      <c r="T174" s="51" t="s">
        <v>838</v>
      </c>
      <c r="U174" s="52" t="s">
        <v>555</v>
      </c>
    </row>
    <row r="175" spans="1:21" s="9" customFormat="1" ht="51" x14ac:dyDescent="0.2">
      <c r="A175" s="35">
        <v>170</v>
      </c>
      <c r="B175" s="42">
        <v>6</v>
      </c>
      <c r="C175" s="42">
        <v>5</v>
      </c>
      <c r="D175" s="42" t="s">
        <v>833</v>
      </c>
      <c r="E175" s="42" t="s">
        <v>834</v>
      </c>
      <c r="F175" s="43" t="s">
        <v>237</v>
      </c>
      <c r="G175" s="44">
        <v>6026429</v>
      </c>
      <c r="H175" s="88" t="s">
        <v>844</v>
      </c>
      <c r="I175" s="56" t="s">
        <v>37</v>
      </c>
      <c r="J175" s="56" t="s">
        <v>845</v>
      </c>
      <c r="K175" s="78" t="s">
        <v>846</v>
      </c>
      <c r="L175" s="42" t="s">
        <v>847</v>
      </c>
      <c r="M175" s="47">
        <v>754899.05</v>
      </c>
      <c r="N175" s="47">
        <v>722400</v>
      </c>
      <c r="O175" s="49">
        <v>0</v>
      </c>
      <c r="P175" s="49">
        <v>0</v>
      </c>
      <c r="Q175" s="47">
        <v>0</v>
      </c>
      <c r="R175" s="49">
        <v>0</v>
      </c>
      <c r="S175" s="54" t="s">
        <v>848</v>
      </c>
      <c r="T175" s="64">
        <v>46085</v>
      </c>
      <c r="U175" s="52" t="s">
        <v>555</v>
      </c>
    </row>
    <row r="176" spans="1:21" s="9" customFormat="1" ht="38.25" x14ac:dyDescent="0.2">
      <c r="A176" s="53">
        <v>171</v>
      </c>
      <c r="B176" s="42">
        <v>6</v>
      </c>
      <c r="C176" s="42">
        <v>5</v>
      </c>
      <c r="D176" s="42" t="s">
        <v>833</v>
      </c>
      <c r="E176" s="42" t="s">
        <v>834</v>
      </c>
      <c r="F176" s="43" t="s">
        <v>270</v>
      </c>
      <c r="G176" s="44">
        <v>6026483</v>
      </c>
      <c r="H176" s="88" t="s">
        <v>849</v>
      </c>
      <c r="I176" s="56" t="s">
        <v>37</v>
      </c>
      <c r="J176" s="56" t="s">
        <v>845</v>
      </c>
      <c r="K176" s="78" t="s">
        <v>846</v>
      </c>
      <c r="L176" s="42" t="s">
        <v>850</v>
      </c>
      <c r="M176" s="47">
        <v>374973.25</v>
      </c>
      <c r="N176" s="47">
        <v>350000</v>
      </c>
      <c r="O176" s="49">
        <v>0</v>
      </c>
      <c r="P176" s="49">
        <v>0</v>
      </c>
      <c r="Q176" s="47">
        <v>0</v>
      </c>
      <c r="R176" s="49">
        <v>0</v>
      </c>
      <c r="S176" s="54" t="s">
        <v>851</v>
      </c>
      <c r="T176" s="51">
        <v>46087</v>
      </c>
      <c r="U176" s="52" t="s">
        <v>190</v>
      </c>
    </row>
    <row r="177" spans="1:21" s="9" customFormat="1" ht="47.25" x14ac:dyDescent="0.2">
      <c r="A177" s="70">
        <v>172</v>
      </c>
      <c r="B177" s="42">
        <v>6</v>
      </c>
      <c r="C177" s="42">
        <v>5</v>
      </c>
      <c r="D177" s="42" t="s">
        <v>833</v>
      </c>
      <c r="E177" s="42" t="s">
        <v>834</v>
      </c>
      <c r="F177" s="43" t="s">
        <v>270</v>
      </c>
      <c r="G177" s="44">
        <v>6050701</v>
      </c>
      <c r="H177" s="88" t="s">
        <v>852</v>
      </c>
      <c r="I177" s="56" t="s">
        <v>37</v>
      </c>
      <c r="J177" s="56" t="s">
        <v>853</v>
      </c>
      <c r="K177" s="78" t="s">
        <v>854</v>
      </c>
      <c r="L177" s="42" t="s">
        <v>855</v>
      </c>
      <c r="M177" s="47">
        <v>992500</v>
      </c>
      <c r="N177" s="47">
        <v>992500</v>
      </c>
      <c r="O177" s="49">
        <v>0</v>
      </c>
      <c r="P177" s="49">
        <v>0</v>
      </c>
      <c r="Q177" s="47">
        <v>0</v>
      </c>
      <c r="R177" s="49">
        <v>0</v>
      </c>
      <c r="S177" s="54" t="s">
        <v>856</v>
      </c>
      <c r="T177" s="51" t="s">
        <v>857</v>
      </c>
      <c r="U177" s="52" t="s">
        <v>190</v>
      </c>
    </row>
    <row r="178" spans="1:21" s="9" customFormat="1" ht="47.25" x14ac:dyDescent="0.2">
      <c r="A178" s="73">
        <v>173</v>
      </c>
      <c r="B178" s="42">
        <v>6</v>
      </c>
      <c r="C178" s="42">
        <v>5</v>
      </c>
      <c r="D178" s="42" t="s">
        <v>833</v>
      </c>
      <c r="E178" s="42" t="s">
        <v>834</v>
      </c>
      <c r="F178" s="43" t="s">
        <v>527</v>
      </c>
      <c r="G178" s="44">
        <v>6038405</v>
      </c>
      <c r="H178" s="88" t="s">
        <v>858</v>
      </c>
      <c r="I178" s="56" t="s">
        <v>37</v>
      </c>
      <c r="J178" s="56" t="s">
        <v>840</v>
      </c>
      <c r="K178" s="78" t="s">
        <v>93</v>
      </c>
      <c r="L178" s="42" t="s">
        <v>859</v>
      </c>
      <c r="M178" s="47">
        <v>735750</v>
      </c>
      <c r="N178" s="47">
        <v>735750</v>
      </c>
      <c r="O178" s="49">
        <v>0</v>
      </c>
      <c r="P178" s="49">
        <v>0</v>
      </c>
      <c r="Q178" s="47">
        <v>0</v>
      </c>
      <c r="R178" s="49">
        <v>0</v>
      </c>
      <c r="S178" s="54" t="s">
        <v>860</v>
      </c>
      <c r="T178" s="51">
        <v>46150</v>
      </c>
      <c r="U178" s="52" t="s">
        <v>190</v>
      </c>
    </row>
    <row r="179" spans="1:21" s="9" customFormat="1" ht="76.5" x14ac:dyDescent="0.2">
      <c r="A179" s="70">
        <v>174</v>
      </c>
      <c r="B179" s="42">
        <v>6</v>
      </c>
      <c r="C179" s="42">
        <v>5</v>
      </c>
      <c r="D179" s="42" t="s">
        <v>833</v>
      </c>
      <c r="E179" s="42" t="s">
        <v>834</v>
      </c>
      <c r="F179" s="43" t="s">
        <v>270</v>
      </c>
      <c r="G179" s="44">
        <v>6053475</v>
      </c>
      <c r="H179" s="88" t="s">
        <v>861</v>
      </c>
      <c r="I179" s="60" t="s">
        <v>37</v>
      </c>
      <c r="J179" s="56" t="s">
        <v>862</v>
      </c>
      <c r="K179" s="78" t="s">
        <v>863</v>
      </c>
      <c r="L179" s="42" t="s">
        <v>864</v>
      </c>
      <c r="M179" s="47">
        <v>336412</v>
      </c>
      <c r="N179" s="47">
        <v>336412</v>
      </c>
      <c r="O179" s="49">
        <f>233740</f>
        <v>233740</v>
      </c>
      <c r="P179" s="49">
        <f>233740</f>
        <v>233740</v>
      </c>
      <c r="Q179" s="47">
        <v>0</v>
      </c>
      <c r="R179" s="49">
        <v>0</v>
      </c>
      <c r="S179" s="54" t="s">
        <v>865</v>
      </c>
      <c r="T179" s="51">
        <v>46154</v>
      </c>
      <c r="U179" s="52" t="s">
        <v>78</v>
      </c>
    </row>
    <row r="180" spans="1:21" s="9" customFormat="1" ht="31.5" x14ac:dyDescent="0.2">
      <c r="A180" s="53">
        <v>175</v>
      </c>
      <c r="B180" s="42">
        <v>6</v>
      </c>
      <c r="C180" s="42">
        <v>5</v>
      </c>
      <c r="D180" s="42" t="s">
        <v>833</v>
      </c>
      <c r="E180" s="42" t="s">
        <v>834</v>
      </c>
      <c r="F180" s="43" t="s">
        <v>270</v>
      </c>
      <c r="G180" s="44">
        <v>6051846</v>
      </c>
      <c r="H180" s="88" t="s">
        <v>866</v>
      </c>
      <c r="I180" s="60" t="s">
        <v>37</v>
      </c>
      <c r="J180" s="56" t="s">
        <v>867</v>
      </c>
      <c r="K180" s="78" t="s">
        <v>868</v>
      </c>
      <c r="L180" s="42" t="s">
        <v>869</v>
      </c>
      <c r="M180" s="47">
        <v>1054000</v>
      </c>
      <c r="N180" s="47">
        <v>1054000</v>
      </c>
      <c r="O180" s="49">
        <v>0</v>
      </c>
      <c r="P180" s="49">
        <v>0</v>
      </c>
      <c r="Q180" s="47">
        <v>0</v>
      </c>
      <c r="R180" s="49">
        <v>0</v>
      </c>
      <c r="S180" s="72" t="s">
        <v>870</v>
      </c>
      <c r="T180" s="51" t="s">
        <v>871</v>
      </c>
      <c r="U180" s="52" t="s">
        <v>216</v>
      </c>
    </row>
    <row r="181" spans="1:21" s="9" customFormat="1" ht="51" x14ac:dyDescent="0.2">
      <c r="A181" s="35">
        <v>176</v>
      </c>
      <c r="B181" s="42">
        <v>6</v>
      </c>
      <c r="C181" s="42">
        <v>5</v>
      </c>
      <c r="D181" s="42" t="s">
        <v>833</v>
      </c>
      <c r="E181" s="42" t="s">
        <v>834</v>
      </c>
      <c r="F181" s="43" t="s">
        <v>828</v>
      </c>
      <c r="G181" s="44">
        <v>6056690</v>
      </c>
      <c r="H181" s="88" t="s">
        <v>872</v>
      </c>
      <c r="I181" s="60" t="s">
        <v>56</v>
      </c>
      <c r="J181" s="56" t="s">
        <v>873</v>
      </c>
      <c r="K181" s="78" t="s">
        <v>874</v>
      </c>
      <c r="L181" s="42" t="s">
        <v>875</v>
      </c>
      <c r="M181" s="47">
        <v>1153764.73</v>
      </c>
      <c r="N181" s="47">
        <v>1153764.73</v>
      </c>
      <c r="O181" s="49">
        <v>0</v>
      </c>
      <c r="P181" s="49">
        <v>0</v>
      </c>
      <c r="Q181" s="47">
        <v>0</v>
      </c>
      <c r="R181" s="49">
        <v>0</v>
      </c>
      <c r="S181" s="72" t="s">
        <v>876</v>
      </c>
      <c r="T181" s="51" t="s">
        <v>877</v>
      </c>
      <c r="U181" s="52" t="s">
        <v>102</v>
      </c>
    </row>
    <row r="182" spans="1:21" s="9" customFormat="1" ht="31.5" x14ac:dyDescent="0.2">
      <c r="A182" s="53">
        <v>177</v>
      </c>
      <c r="B182" s="42">
        <v>6</v>
      </c>
      <c r="C182" s="42">
        <v>5</v>
      </c>
      <c r="D182" s="42" t="s">
        <v>833</v>
      </c>
      <c r="E182" s="42" t="s">
        <v>834</v>
      </c>
      <c r="F182" s="43" t="s">
        <v>878</v>
      </c>
      <c r="G182" s="44">
        <v>6027948</v>
      </c>
      <c r="H182" s="88" t="s">
        <v>879</v>
      </c>
      <c r="I182" s="46" t="s">
        <v>56</v>
      </c>
      <c r="J182" s="42" t="s">
        <v>56</v>
      </c>
      <c r="K182" s="78" t="s">
        <v>880</v>
      </c>
      <c r="L182" s="42" t="s">
        <v>881</v>
      </c>
      <c r="M182" s="47">
        <v>100000</v>
      </c>
      <c r="N182" s="47">
        <v>100000</v>
      </c>
      <c r="O182" s="49">
        <v>100000</v>
      </c>
      <c r="P182" s="49">
        <v>100000</v>
      </c>
      <c r="Q182" s="47">
        <f>16150.95+9691.54+9691.54</f>
        <v>35534.03</v>
      </c>
      <c r="R182" s="49">
        <f>16150.95+9691.54+9691.54</f>
        <v>35534.03</v>
      </c>
      <c r="S182" s="54" t="s">
        <v>882</v>
      </c>
      <c r="T182" s="51" t="s">
        <v>883</v>
      </c>
      <c r="U182" s="52" t="s">
        <v>102</v>
      </c>
    </row>
    <row r="183" spans="1:21" s="9" customFormat="1" ht="31.5" x14ac:dyDescent="0.2">
      <c r="A183" s="70">
        <v>178</v>
      </c>
      <c r="B183" s="42">
        <v>6</v>
      </c>
      <c r="C183" s="42">
        <v>5</v>
      </c>
      <c r="D183" s="42" t="s">
        <v>833</v>
      </c>
      <c r="E183" s="42" t="s">
        <v>834</v>
      </c>
      <c r="F183" s="43" t="s">
        <v>878</v>
      </c>
      <c r="G183" s="44">
        <v>6034743</v>
      </c>
      <c r="H183" s="88" t="s">
        <v>884</v>
      </c>
      <c r="I183" s="46" t="s">
        <v>37</v>
      </c>
      <c r="J183" s="42" t="s">
        <v>37</v>
      </c>
      <c r="K183" s="78" t="s">
        <v>885</v>
      </c>
      <c r="L183" s="42" t="s">
        <v>886</v>
      </c>
      <c r="M183" s="47">
        <v>100000</v>
      </c>
      <c r="N183" s="47">
        <v>100000</v>
      </c>
      <c r="O183" s="49">
        <v>100000</v>
      </c>
      <c r="P183" s="49">
        <v>100000</v>
      </c>
      <c r="Q183" s="47">
        <f>19017.88</f>
        <v>19017.88</v>
      </c>
      <c r="R183" s="49">
        <v>19017.88</v>
      </c>
      <c r="S183" s="54" t="s">
        <v>882</v>
      </c>
      <c r="T183" s="51" t="s">
        <v>887</v>
      </c>
      <c r="U183" s="52" t="s">
        <v>102</v>
      </c>
    </row>
    <row r="184" spans="1:21" s="9" customFormat="1" ht="63" x14ac:dyDescent="0.2">
      <c r="A184" s="73">
        <v>179</v>
      </c>
      <c r="B184" s="42">
        <v>7</v>
      </c>
      <c r="C184" s="42"/>
      <c r="D184" s="42"/>
      <c r="E184" s="42" t="s">
        <v>888</v>
      </c>
      <c r="F184" s="43" t="s">
        <v>889</v>
      </c>
      <c r="G184" s="44">
        <v>6000764</v>
      </c>
      <c r="H184" s="88" t="s">
        <v>890</v>
      </c>
      <c r="I184" s="46" t="s">
        <v>29</v>
      </c>
      <c r="J184" s="42" t="s">
        <v>29</v>
      </c>
      <c r="K184" s="42" t="s">
        <v>891</v>
      </c>
      <c r="L184" s="42" t="s">
        <v>892</v>
      </c>
      <c r="M184" s="47">
        <v>759690</v>
      </c>
      <c r="N184" s="47">
        <v>759690</v>
      </c>
      <c r="O184" s="49">
        <f>16690+651800+23000+68200</f>
        <v>759690</v>
      </c>
      <c r="P184" s="49">
        <f>16690+651800+23000+68200</f>
        <v>759690</v>
      </c>
      <c r="Q184" s="47">
        <f>1019.7+8374.85+1580.65+10140+8760.85+12911.4+4147.85+16373.29+4517.51+10234.4+8911.29+12592.03+2952.64+18778.71+23475.24+4528.59+17614.43+3284.71+10223.2+7585.38+27212.62+20784.89+9773.51+4160+17599.79+4160+3763.81+15797.94+29958.06+13167.74+23212.8+5546.4+6120+9366.9+12472.26+7820.1+9007.74+4922.84+1732.26</f>
        <v>414586.38</v>
      </c>
      <c r="R184" s="49">
        <f>1019.7+8374.85+1580.65+10140+8760.85+12911.4+4147.85+16373.29+4517.51+10234.4+8911.29+12592.03+2952.64+18778.71+23475.24+4528.59+17614.43+3284.71+10223.2+7585.38+27212.62+20784.89+9773.51+4160+17599.79+4160+3763.81+15797.94+29958.06+13167.74+23212.8+5546.4+6120+9366.9+12472.26+7820.1+9007.74+4922.84+1732.26</f>
        <v>414586.38</v>
      </c>
      <c r="S184" s="54" t="s">
        <v>893</v>
      </c>
      <c r="T184" s="51" t="s">
        <v>894</v>
      </c>
      <c r="U184" s="52" t="s">
        <v>555</v>
      </c>
    </row>
    <row r="185" spans="1:21" s="9" customFormat="1" ht="31.5" x14ac:dyDescent="0.2">
      <c r="A185" s="70">
        <v>180</v>
      </c>
      <c r="B185" s="42">
        <v>7</v>
      </c>
      <c r="C185" s="42"/>
      <c r="D185" s="42"/>
      <c r="E185" s="42" t="s">
        <v>895</v>
      </c>
      <c r="F185" s="43" t="s">
        <v>896</v>
      </c>
      <c r="G185" s="44">
        <v>6000755</v>
      </c>
      <c r="H185" s="88" t="s">
        <v>897</v>
      </c>
      <c r="I185" s="46" t="s">
        <v>29</v>
      </c>
      <c r="J185" s="42" t="s">
        <v>29</v>
      </c>
      <c r="K185" s="42" t="s">
        <v>891</v>
      </c>
      <c r="L185" s="42" t="s">
        <v>898</v>
      </c>
      <c r="M185" s="47">
        <v>720000</v>
      </c>
      <c r="N185" s="47">
        <v>720000</v>
      </c>
      <c r="O185" s="49">
        <f>700000+20000</f>
        <v>720000</v>
      </c>
      <c r="P185" s="49">
        <f>700000+20000</f>
        <v>720000</v>
      </c>
      <c r="Q185" s="47">
        <f>3629.29+3655.23+1074.79+64+523.87+14712.13+489.2+1252.43+20669.17+2244.63+14222.88+868.8+13560+3685.8+1475.83+2034.79+19961.27+1310.78+2559.8+3103.12+21259.27+1456</f>
        <v>133813.07999999999</v>
      </c>
      <c r="R185" s="49">
        <f>3629.29+3655.23+1074.79+64+523.87+14712.13+489.2+1252.43+20669.17+2244.63+14222.88+868.8+13560+3685.8+1475.83+2034.79+19961.27+1310.78+2559.8+3103.12+21259.27+1456</f>
        <v>133813.07999999999</v>
      </c>
      <c r="S185" s="54" t="s">
        <v>899</v>
      </c>
      <c r="T185" s="51" t="s">
        <v>900</v>
      </c>
      <c r="U185" s="52" t="s">
        <v>555</v>
      </c>
    </row>
    <row r="186" spans="1:21" s="9" customFormat="1" ht="63" x14ac:dyDescent="0.2">
      <c r="A186" s="53">
        <v>181</v>
      </c>
      <c r="B186" s="42">
        <v>7</v>
      </c>
      <c r="C186" s="42"/>
      <c r="D186" s="42"/>
      <c r="E186" s="42" t="s">
        <v>901</v>
      </c>
      <c r="F186" s="43" t="s">
        <v>902</v>
      </c>
      <c r="G186" s="44">
        <v>6000742</v>
      </c>
      <c r="H186" s="45" t="s">
        <v>903</v>
      </c>
      <c r="I186" s="46" t="s">
        <v>29</v>
      </c>
      <c r="J186" s="42" t="s">
        <v>29</v>
      </c>
      <c r="K186" s="42" t="s">
        <v>891</v>
      </c>
      <c r="L186" s="42" t="s">
        <v>904</v>
      </c>
      <c r="M186" s="47">
        <v>560000</v>
      </c>
      <c r="N186" s="47">
        <v>560000</v>
      </c>
      <c r="O186" s="49">
        <f>73780+360000+126220</f>
        <v>560000</v>
      </c>
      <c r="P186" s="49">
        <f>73780+360000+126220</f>
        <v>560000</v>
      </c>
      <c r="Q186" s="47">
        <f>13804+952+17284+1192+17284+27608+1192+1904+27608+1904+15892+1096-16988+16988</f>
        <v>127720</v>
      </c>
      <c r="R186" s="49">
        <f>13804+952+17284+1192+17284+27608+1192+1904+27608+1904+15892+1096-16988+16988</f>
        <v>127720</v>
      </c>
      <c r="S186" s="54" t="s">
        <v>905</v>
      </c>
      <c r="T186" s="51" t="s">
        <v>906</v>
      </c>
      <c r="U186" s="52" t="s">
        <v>555</v>
      </c>
    </row>
    <row r="187" spans="1:21" s="9" customFormat="1" ht="31.5" x14ac:dyDescent="0.2">
      <c r="A187" s="35">
        <v>182</v>
      </c>
      <c r="B187" s="42">
        <v>7</v>
      </c>
      <c r="C187" s="42"/>
      <c r="D187" s="42"/>
      <c r="E187" s="42" t="s">
        <v>888</v>
      </c>
      <c r="F187" s="43" t="s">
        <v>889</v>
      </c>
      <c r="G187" s="44">
        <v>6000772</v>
      </c>
      <c r="H187" s="45" t="s">
        <v>907</v>
      </c>
      <c r="I187" s="46" t="s">
        <v>29</v>
      </c>
      <c r="J187" s="42" t="s">
        <v>29</v>
      </c>
      <c r="K187" s="42" t="s">
        <v>891</v>
      </c>
      <c r="L187" s="42" t="s">
        <v>908</v>
      </c>
      <c r="M187" s="47">
        <v>680000</v>
      </c>
      <c r="N187" s="47">
        <v>680000</v>
      </c>
      <c r="O187" s="49">
        <f>12000+30000+3000+130000+200000+5000+300000</f>
        <v>680000</v>
      </c>
      <c r="P187" s="49">
        <f>12000+30000+3000+130000+200000+5000+300000</f>
        <v>680000</v>
      </c>
      <c r="Q187" s="47">
        <f>4296.6+3281.64+5137.89+12288.79+1556.81+3970.66+258.23+40+3590.11+7644.87+348.39+464+247.59+7409.63+32+11.61+3816.87+3590.11+2597.09+1164.06+4973.25+336.93+3375.6+3947.01+4143.11+3778.14+11494.8+3430.38+26668.4+3748.42+3542.06+1839.2+17433.5+2033.56+5334.68+1635+200+690+60+5703.15+283.94+5215.17+6860.47+1410.28+6195.96+3112.93+2839.19+5597.24+8762.97+2758.46+1313.82+18448.7+1268.2+5890.49+8008.53+1204+3299.76+760+727.33+6520.77+3639.71+9561.45+1991.85+2376.06+4090.23+7492.51+1285+5844.22+11382.04+4607.92+2291.65+2336.28+4523.81+1299.96</f>
        <v>319315.03999999998</v>
      </c>
      <c r="R187" s="49">
        <f>4296.6+3281.64+5137.89+12288.79+1556.81+3970.66+258.23+40+3590.11+7644.87+348.39+464+247.59+7409.63+32+11.61+3816.87+3590.11+2597.09+1164.06+4973.25+336.93+3375.6+3947.01+4143.11+3778.14+11494.8+3430.38+26668.4+3748.42+3542.06+1839.2+17433.5+2033.56+5334.68+1635+200+690+60+5703.15+283.94+5215.17+6860.47+1410.28+6195.96+3112.93+2839.19+5597.24+8762.97+2758.46+1313.82+18448.7+1268.2+5890.49+8008.53+1204+3299.76+760+727.33+6520.77+3639.71+9561.45+1991.85+2376.06+4090.23+7492.51+1285+5844.22+11382.04+4607.92+2291.65+2336.28+4523.81+1299.96</f>
        <v>319315.03999999998</v>
      </c>
      <c r="S187" s="54" t="s">
        <v>899</v>
      </c>
      <c r="T187" s="51" t="s">
        <v>909</v>
      </c>
      <c r="U187" s="52" t="s">
        <v>555</v>
      </c>
    </row>
    <row r="188" spans="1:21" s="9" customFormat="1" ht="89.25" x14ac:dyDescent="0.2">
      <c r="A188" s="53">
        <v>183</v>
      </c>
      <c r="B188" s="42">
        <v>7</v>
      </c>
      <c r="C188" s="42"/>
      <c r="D188" s="42"/>
      <c r="E188" s="42" t="s">
        <v>910</v>
      </c>
      <c r="F188" s="43" t="s">
        <v>911</v>
      </c>
      <c r="G188" s="44">
        <v>6001224</v>
      </c>
      <c r="H188" s="45" t="s">
        <v>912</v>
      </c>
      <c r="I188" s="46" t="s">
        <v>29</v>
      </c>
      <c r="J188" s="42" t="s">
        <v>29</v>
      </c>
      <c r="K188" s="42" t="s">
        <v>64</v>
      </c>
      <c r="L188" s="42" t="s">
        <v>913</v>
      </c>
      <c r="M188" s="47">
        <v>371752</v>
      </c>
      <c r="N188" s="47">
        <v>371752</v>
      </c>
      <c r="O188" s="49">
        <f>37200+37200+37200+37200+36952+36833.58+36952+24056+36704</f>
        <v>320297.58</v>
      </c>
      <c r="P188" s="49">
        <f>37200+37200+37200+37200+36952+36833.58+36952+24056+36704</f>
        <v>320297.58</v>
      </c>
      <c r="Q188" s="47">
        <f>37200+37200+34771.41+34800+2400+2428.59+6907.64+14298.04+9208.39+14781.75+9208.39+964.57</f>
        <v>204168.78000000003</v>
      </c>
      <c r="R188" s="49">
        <f>37200+37200+34771.41+34800+2400+2428.59+6907.64+14298.04+9208.39+14781.75+9208.39+964.57</f>
        <v>204168.78000000003</v>
      </c>
      <c r="S188" s="54" t="s">
        <v>914</v>
      </c>
      <c r="T188" s="51" t="s">
        <v>915</v>
      </c>
      <c r="U188" s="52">
        <v>46752</v>
      </c>
    </row>
    <row r="189" spans="1:21" s="9" customFormat="1" ht="63" x14ac:dyDescent="0.2">
      <c r="A189" s="70">
        <v>184</v>
      </c>
      <c r="B189" s="42">
        <v>7</v>
      </c>
      <c r="C189" s="42"/>
      <c r="D189" s="42"/>
      <c r="E189" s="42" t="s">
        <v>910</v>
      </c>
      <c r="F189" s="43" t="s">
        <v>911</v>
      </c>
      <c r="G189" s="44">
        <v>6001482</v>
      </c>
      <c r="H189" s="45" t="s">
        <v>916</v>
      </c>
      <c r="I189" s="46" t="s">
        <v>56</v>
      </c>
      <c r="J189" s="42" t="s">
        <v>56</v>
      </c>
      <c r="K189" s="42" t="s">
        <v>203</v>
      </c>
      <c r="L189" s="42" t="s">
        <v>917</v>
      </c>
      <c r="M189" s="47">
        <v>535265.52</v>
      </c>
      <c r="N189" s="47">
        <v>535265.52</v>
      </c>
      <c r="O189" s="49">
        <v>535265.52</v>
      </c>
      <c r="P189" s="49">
        <v>535265.52</v>
      </c>
      <c r="Q189" s="47">
        <f>9500+19000+9500+9500+9500+7125+14250+7125+7125+14250+7125+7125+7125+7125+7125+9351.56+18703.12+18703.12+9351.56+9351.56+9351.56+9351.56+9351.56+ 9351.56+18703.12+9351.56</f>
        <v>273421.83999999997</v>
      </c>
      <c r="R189" s="49">
        <f>9500+19000+9500+9500+9500+7125+14250+7125+7125+14250+7125+7125+7125+7125+7125+9351.56+18703.12+18703.12+9351.56+9351.56+9351.56+9351.56+9351.56+ 9351.56+18703.12+9351.56</f>
        <v>273421.83999999997</v>
      </c>
      <c r="S189" s="54" t="s">
        <v>918</v>
      </c>
      <c r="T189" s="51" t="s">
        <v>919</v>
      </c>
      <c r="U189" s="52">
        <v>47238</v>
      </c>
    </row>
    <row r="190" spans="1:21" s="9" customFormat="1" ht="31.5" x14ac:dyDescent="0.2">
      <c r="A190" s="73">
        <v>185</v>
      </c>
      <c r="B190" s="42">
        <v>7</v>
      </c>
      <c r="C190" s="42"/>
      <c r="D190" s="42"/>
      <c r="E190" s="42" t="s">
        <v>910</v>
      </c>
      <c r="F190" s="43" t="s">
        <v>911</v>
      </c>
      <c r="G190" s="44">
        <v>6001656</v>
      </c>
      <c r="H190" s="45" t="s">
        <v>920</v>
      </c>
      <c r="I190" s="46" t="s">
        <v>37</v>
      </c>
      <c r="J190" s="42" t="s">
        <v>37</v>
      </c>
      <c r="K190" s="42" t="s">
        <v>203</v>
      </c>
      <c r="L190" s="42" t="s">
        <v>921</v>
      </c>
      <c r="M190" s="47">
        <v>256500</v>
      </c>
      <c r="N190" s="47">
        <v>256500</v>
      </c>
      <c r="O190" s="49">
        <v>256500</v>
      </c>
      <c r="P190" s="49">
        <v>256500</v>
      </c>
      <c r="Q190" s="47">
        <f>26125+11875+14250+21375+21375+28500+19000+16625</f>
        <v>159125</v>
      </c>
      <c r="R190" s="49">
        <f>26125+11875+14250+21375+21375+28500+19000+16625</f>
        <v>159125</v>
      </c>
      <c r="S190" s="54" t="s">
        <v>922</v>
      </c>
      <c r="T190" s="51">
        <v>45113</v>
      </c>
      <c r="U190" s="52">
        <v>46568</v>
      </c>
    </row>
    <row r="191" spans="1:21" s="9" customFormat="1" ht="53.25" customHeight="1" x14ac:dyDescent="0.2">
      <c r="A191" s="70">
        <v>186</v>
      </c>
      <c r="B191" s="42">
        <v>8</v>
      </c>
      <c r="C191" s="42"/>
      <c r="D191" s="42"/>
      <c r="E191" s="42" t="s">
        <v>923</v>
      </c>
      <c r="F191" s="43" t="s">
        <v>902</v>
      </c>
      <c r="G191" s="44">
        <v>6001514</v>
      </c>
      <c r="H191" s="45" t="s">
        <v>924</v>
      </c>
      <c r="I191" s="46" t="s">
        <v>29</v>
      </c>
      <c r="J191" s="42" t="s">
        <v>29</v>
      </c>
      <c r="K191" s="42" t="s">
        <v>891</v>
      </c>
      <c r="L191" s="42" t="s">
        <v>925</v>
      </c>
      <c r="M191" s="47">
        <v>245000</v>
      </c>
      <c r="N191" s="47">
        <v>245000</v>
      </c>
      <c r="O191" s="49">
        <f>95000+150000</f>
        <v>245000</v>
      </c>
      <c r="P191" s="49">
        <f>95000+150000</f>
        <v>245000</v>
      </c>
      <c r="Q191" s="47">
        <v>0</v>
      </c>
      <c r="R191" s="49">
        <v>0</v>
      </c>
      <c r="S191" s="54" t="s">
        <v>926</v>
      </c>
      <c r="T191" s="51" t="s">
        <v>927</v>
      </c>
      <c r="U191" s="52" t="s">
        <v>555</v>
      </c>
    </row>
    <row r="192" spans="1:21" s="9" customFormat="1" ht="48" customHeight="1" x14ac:dyDescent="0.2">
      <c r="A192" s="53">
        <v>187</v>
      </c>
      <c r="B192" s="42">
        <v>8</v>
      </c>
      <c r="C192" s="42"/>
      <c r="D192" s="42"/>
      <c r="E192" s="42" t="s">
        <v>928</v>
      </c>
      <c r="F192" s="43" t="s">
        <v>889</v>
      </c>
      <c r="G192" s="44">
        <v>6001526</v>
      </c>
      <c r="H192" s="45" t="s">
        <v>929</v>
      </c>
      <c r="I192" s="46" t="s">
        <v>29</v>
      </c>
      <c r="J192" s="42" t="s">
        <v>29</v>
      </c>
      <c r="K192" s="42" t="s">
        <v>891</v>
      </c>
      <c r="L192" s="42" t="s">
        <v>930</v>
      </c>
      <c r="M192" s="47">
        <v>549254</v>
      </c>
      <c r="N192" s="47">
        <v>549254</v>
      </c>
      <c r="O192" s="49">
        <f>15000+10000+310000+20000+60000+50000+5000+79254</f>
        <v>549254</v>
      </c>
      <c r="P192" s="49">
        <f>15000+10000+310000+20000+60000+50000+5000+79254</f>
        <v>549254</v>
      </c>
      <c r="Q192" s="47">
        <f>4628+890+4628+10585.13+708.4+829.6+12589.49+61.6+2421.05+1291.72+1161.12+4628+8851.49+6159.05+1450+2028.03+1854.7+8851.49+2702.5+3462.19+6159.05+1188.09+3794.52+2932.77+8851.49+2828.96+1531.05+1624.4+8185.89+1263.11+200+623.56+100+73.38+6189.92+1531.05+8060+1344.67+5242+2771.42+9446+1450+1680+4482.73+1712.23+3717.58+12428+3916.51+4678+7782.92+3692+5310+4016+5122.97+1199.5+7482+4374.57+8652+2295.08+1510+1319.6+6029.13+5211.45+123.92+3564.94+202.4+18550.8+2183.38+1912.06+793.4+4176+4163.05+3289.94+1510.16+1396.68+4655.29+3972.15+6632.6+3600.77+1193+1231.57+5355.22+4439.23+1523.14+3078.77+1258.99+3588.24+8927.23+736.76</f>
        <v>343844.85000000003</v>
      </c>
      <c r="R192" s="49">
        <f>4628+890+4628+10585.13+708.4+829.6+12589.49+61.6+2421.05+1291.72+1161.12+4628+8851.49+6159.05+1450+2028.03+1854.7+8851.49+2702.5+3462.19+6159.05+1188.09+3794.52+2932.77+8851.49+2828.96+1531.05+1624.4+8185.89+1263.11+200+623.56+100+73.38+6189.92+1531.05+8060+1344.67+5242+2771.42+9446+1450+1680+4482.73+1712.23+3717.58+12428+3916.51+4678+7782.92+3692+5310+4016+5122.97+1199.5+7482+4374.57+8652+2295.08+1510+1319.6+6029.13+5211.45+123.92+3564.94+202.4+18550.8+2183.38+1912.06+793.4+4176+4163.05+3289.94+1510.16+1396.68+4655.29+3972.15+6632.6+3600.77+1193+1231.57+5355.22+4439.23+1523.14+3078.77+1258.99+3588.24+8927.23+736.76</f>
        <v>343844.85000000003</v>
      </c>
      <c r="S192" s="54" t="s">
        <v>893</v>
      </c>
      <c r="T192" s="51" t="s">
        <v>931</v>
      </c>
      <c r="U192" s="52" t="s">
        <v>555</v>
      </c>
    </row>
    <row r="193" spans="1:21" s="9" customFormat="1" ht="31.5" x14ac:dyDescent="0.2">
      <c r="A193" s="35">
        <v>188</v>
      </c>
      <c r="B193" s="42">
        <v>8</v>
      </c>
      <c r="C193" s="42"/>
      <c r="D193" s="42"/>
      <c r="E193" s="42" t="s">
        <v>932</v>
      </c>
      <c r="F193" s="43" t="s">
        <v>896</v>
      </c>
      <c r="G193" s="44">
        <v>6001524</v>
      </c>
      <c r="H193" s="45" t="s">
        <v>933</v>
      </c>
      <c r="I193" s="46" t="s">
        <v>29</v>
      </c>
      <c r="J193" s="42" t="s">
        <v>29</v>
      </c>
      <c r="K193" s="42" t="s">
        <v>891</v>
      </c>
      <c r="L193" s="42" t="s">
        <v>934</v>
      </c>
      <c r="M193" s="47">
        <v>320000</v>
      </c>
      <c r="N193" s="47">
        <v>320000</v>
      </c>
      <c r="O193" s="49">
        <f>300000+20000</f>
        <v>320000</v>
      </c>
      <c r="P193" s="49">
        <f>300000+20000</f>
        <v>320000</v>
      </c>
      <c r="Q193" s="55">
        <f>1450+100+2552+2320+2705.9+2416.1+2427.92+4174.13+2218.03+3546.24+3144.48+1540+1578.39+9895.61</f>
        <v>40068.800000000003</v>
      </c>
      <c r="R193" s="49">
        <f>1450+100+2552+2320+2705.9+2416.1+2427.92+4174.13+2218.03+3546.24+3144.48+1540+1578.39+9895.61</f>
        <v>40068.800000000003</v>
      </c>
      <c r="S193" s="54" t="s">
        <v>935</v>
      </c>
      <c r="T193" s="51" t="s">
        <v>936</v>
      </c>
      <c r="U193" s="52" t="s">
        <v>555</v>
      </c>
    </row>
    <row r="194" spans="1:21" s="9" customFormat="1" ht="22.5" customHeight="1" x14ac:dyDescent="0.2">
      <c r="A194" s="89"/>
      <c r="B194" s="90"/>
      <c r="C194" s="90"/>
      <c r="D194" s="90"/>
      <c r="E194" s="90"/>
      <c r="F194" s="91"/>
      <c r="G194" s="92"/>
      <c r="H194" s="93" t="s">
        <v>937</v>
      </c>
      <c r="I194" s="46" t="s">
        <v>1</v>
      </c>
      <c r="J194" s="94"/>
      <c r="K194" s="90"/>
      <c r="L194" s="95"/>
      <c r="M194" s="96">
        <f t="shared" ref="M194:R194" si="0">SUBTOTAL(9,M7:M193)</f>
        <v>321422153.94000006</v>
      </c>
      <c r="N194" s="96">
        <f t="shared" si="0"/>
        <v>262394721.88000008</v>
      </c>
      <c r="O194" s="97">
        <f t="shared" si="0"/>
        <v>178206302.84</v>
      </c>
      <c r="P194" s="97">
        <f t="shared" si="0"/>
        <v>132774110.88000001</v>
      </c>
      <c r="Q194" s="96">
        <f t="shared" si="0"/>
        <v>127713364.09999999</v>
      </c>
      <c r="R194" s="96">
        <f t="shared" si="0"/>
        <v>78612697.049999997</v>
      </c>
      <c r="S194" s="96"/>
      <c r="T194" s="96"/>
      <c r="U194" s="96"/>
    </row>
    <row r="486957" spans="14:14" x14ac:dyDescent="0.2">
      <c r="N486957" s="98" t="e">
        <f>SUBTOTAL(9,#REF!)</f>
        <v>#REF!</v>
      </c>
    </row>
  </sheetData>
  <autoFilter ref="A6:U194" xr:uid="{00000000-0001-0000-0000-000000000000}">
    <sortState xmlns:xlrd2="http://schemas.microsoft.com/office/spreadsheetml/2017/richdata2" ref="A7:U194">
      <sortCondition ref="A6:A194"/>
    </sortState>
  </autoFilter>
  <sortState xmlns:xlrd2="http://schemas.microsoft.com/office/spreadsheetml/2017/richdata2" ref="A118:A121">
    <sortCondition ref="A118:A121"/>
  </sortState>
  <customSheetViews>
    <customSheetView guid="{0E7E0B34-1ABD-4ABF-85EA-BE1FE57F29C5}" showPageBreaks="1" fitToPage="1" printArea="1" filter="1" showAutoFilter="1" topLeftCell="I1">
      <pane ySplit="218" topLeftCell="A238" activePane="bottomLeft" state="frozen"/>
      <selection pane="bottomLeft" activeCell="R35" sqref="R35"/>
      <pageMargins left="0" right="0" top="0" bottom="0" header="0" footer="0"/>
      <pageSetup paperSize="8" scale="36" fitToHeight="0" orientation="landscape" verticalDpi="598" r:id="rId1"/>
      <headerFooter alignWithMargins="0"/>
      <autoFilter ref="A6:AN219" xr:uid="{8ADF6506-610C-4154-87B3-CC48A389AC47}">
        <filterColumn colId="9">
          <filters>
            <filter val="Θήρα"/>
          </filters>
        </filterColumn>
      </autoFilter>
    </customSheetView>
    <customSheetView guid="{40407E69-3714-4438-865D-D96C0D58522E}" scale="90" showPageBreaks="1" fitToPage="1" printArea="1" filter="1" showAutoFilter="1">
      <pane xSplit="7" ySplit="5" topLeftCell="H172" activePane="bottomRight" state="frozen"/>
      <selection pane="bottomRight" activeCell="AM175" sqref="AM175"/>
      <pageMargins left="0" right="0" top="0" bottom="0" header="0" footer="0"/>
      <pageSetup paperSize="8" scale="36" fitToHeight="0" orientation="landscape" verticalDpi="598" r:id="rId2"/>
      <headerFooter alignWithMargins="0"/>
      <autoFilter ref="A6:AK234" xr:uid="{89E2669E-5F8E-4BAA-B3B7-9872DB03FE5D}">
        <filterColumn colId="22">
          <filters>
            <filter val="Αλέκος"/>
          </filters>
        </filterColumn>
      </autoFilter>
    </customSheetView>
    <customSheetView guid="{A7C61047-E661-4A62-A694-923E381596A0}" scale="90" showPageBreaks="1" fitToPage="1" printArea="1" showAutoFilter="1">
      <pane xSplit="10" ySplit="233" topLeftCell="K235" activePane="bottomRight" state="frozen"/>
      <selection pane="bottomRight" activeCell="Z199" sqref="Z199"/>
      <pageMargins left="0" right="0" top="0" bottom="0" header="0" footer="0"/>
      <pageSetup paperSize="8" scale="37" fitToHeight="0" orientation="landscape" horizontalDpi="300" verticalDpi="300" r:id="rId3"/>
      <headerFooter alignWithMargins="0"/>
      <autoFilter ref="A6:AK234" xr:uid="{3E9E715D-CA77-4527-AAF1-0A993F0D4276}"/>
    </customSheetView>
    <customSheetView guid="{86EF96BE-95D5-43DD-8397-CA36F2231B5C}" showPageBreaks="1" fitToPage="1" printArea="1" filter="1" showAutoFilter="1" topLeftCell="A45">
      <pane xSplit="1" topLeftCell="I1" activePane="topRight" state="frozen"/>
      <selection pane="topRight" activeCell="R54" sqref="R54"/>
      <pageMargins left="0" right="0" top="0" bottom="0" header="0" footer="0"/>
      <pageSetup paperSize="8" scale="35" fitToHeight="0" orientation="landscape" r:id="rId4"/>
      <headerFooter alignWithMargins="0"/>
      <autoFilter ref="A6:AK234" xr:uid="{8224CC51-07CD-4060-9B9E-BD34A322A55F}">
        <filterColumn colId="22">
          <filters>
            <filter val="Γεωργία"/>
          </filters>
        </filterColumn>
      </autoFilter>
    </customSheetView>
    <customSheetView guid="{CE0BD460-9A4C-4D60-9A97-F7341162F644}" scale="90" showPageBreaks="1" fitToPage="1" printArea="1" showAutoFilter="1">
      <selection activeCell="H134" sqref="H134"/>
      <pageMargins left="0" right="0" top="0" bottom="0" header="0" footer="0"/>
      <pageSetup paperSize="8" scale="36" fitToHeight="0" orientation="landscape" verticalDpi="598" r:id="rId5"/>
      <headerFooter alignWithMargins="0"/>
      <autoFilter ref="A6:AK234" xr:uid="{6D20144B-83B3-4DE3-9A95-5474B53D6063}"/>
    </customSheetView>
    <customSheetView guid="{6A1EBEB7-81F8-4B9D-814C-47C83E54FB12}" scale="85" showPageBreaks="1" fitToPage="1" printArea="1" filter="1" showAutoFilter="1">
      <selection activeCell="P113" sqref="P113"/>
      <pageMargins left="0" right="0" top="0" bottom="0" header="0" footer="0"/>
      <pageSetup paperSize="8" scale="36" fitToHeight="0" orientation="landscape" verticalDpi="598" r:id="rId6"/>
      <headerFooter alignWithMargins="0"/>
      <autoFilter ref="A6:AK234" xr:uid="{01743960-3D4B-47D6-987F-85D38C67797A}">
        <filterColumn colId="6">
          <filters>
            <filter val="5002618"/>
          </filters>
        </filterColumn>
      </autoFilter>
    </customSheetView>
    <customSheetView guid="{5FFF4119-4B5C-4178-B1BF-DB171D63E921}" scale="80" showPageBreaks="1" fitToPage="1" printArea="1" filter="1" showAutoFilter="1" hiddenColumns="1" topLeftCell="G1">
      <selection activeCell="R93" sqref="R93"/>
      <pageMargins left="0" right="0" top="0" bottom="0" header="0" footer="0"/>
      <pageSetup paperSize="8" scale="45" fitToHeight="0" orientation="landscape" verticalDpi="598" r:id="rId7"/>
      <headerFooter alignWithMargins="0"/>
      <autoFilter ref="A6:AK234" xr:uid="{AD2E4EB5-9CC3-4AA7-998D-EBEA69ACEBE3}">
        <filterColumn colId="6">
          <filters>
            <filter val="5010602"/>
          </filters>
        </filterColumn>
      </autoFilter>
    </customSheetView>
    <customSheetView guid="{8F6F9C37-668F-43C4-9F54-716DE1129842}" scale="90" showPageBreaks="1" fitToPage="1" printArea="1" filter="1" showAutoFilter="1">
      <pane xSplit="7" ySplit="5" topLeftCell="O91" activePane="bottomRight" state="frozen"/>
      <selection pane="bottomRight" activeCell="R93" sqref="R93"/>
      <pageMargins left="0" right="0" top="0" bottom="0" header="0" footer="0"/>
      <pageSetup paperSize="8" scale="36" fitToHeight="0" orientation="landscape" r:id="rId8"/>
      <headerFooter alignWithMargins="0"/>
      <autoFilter ref="A6:AK234" xr:uid="{AF9BCD91-B16D-4902-BFD7-F3ABDB54E078}">
        <filterColumn colId="22">
          <filters>
            <filter val="Δημήτρης"/>
          </filters>
        </filterColumn>
      </autoFilter>
    </customSheetView>
    <customSheetView guid="{12D8D113-31CE-49A2-BCBE-0E7A7ABE45D2}" scale="80" showPageBreaks="1" fitToPage="1" printArea="1" filter="1" showAutoFilter="1">
      <pane xSplit="8" ySplit="34" topLeftCell="U78" activePane="bottomRight" state="frozen"/>
      <selection pane="bottomRight" activeCell="AA102" sqref="AA102"/>
      <pageMargins left="0" right="0" top="0" bottom="0" header="0" footer="0"/>
      <pageSetup paperSize="8" scale="36" fitToHeight="0" orientation="landscape" verticalDpi="598" r:id="rId9"/>
      <headerFooter alignWithMargins="0"/>
      <autoFilter ref="A6:AK234" xr:uid="{9670D74E-7DB3-47C0-B681-6E89FE8A645A}">
        <filterColumn colId="22">
          <filters>
            <filter val="Φώφη"/>
          </filters>
        </filterColumn>
      </autoFilter>
    </customSheetView>
    <customSheetView guid="{37A8FF25-5810-44B0-80F8-925E8099AF96}" scale="80" showPageBreaks="1" fitToPage="1" printArea="1" filter="1" showAutoFilter="1" topLeftCell="L26">
      <selection activeCell="Z43" sqref="Z43"/>
      <pageMargins left="0" right="0" top="0" bottom="0" header="0" footer="0"/>
      <pageSetup paperSize="8" scale="47" fitToWidth="0" orientation="landscape" r:id="rId10"/>
      <headerFooter alignWithMargins="0"/>
      <autoFilter ref="A6:AK234" xr:uid="{9D510744-6AA8-4265-821B-E35B16CD0CC9}">
        <filterColumn colId="22">
          <filters>
            <filter val="Παύλος"/>
          </filters>
        </filterColumn>
      </autoFilter>
    </customSheetView>
    <customSheetView guid="{CE7D661D-8B21-4686-92D3-25C2476022A5}" scale="80" showPageBreaks="1" fitToPage="1" printArea="1" showAutoFilter="1">
      <pane ySplit="186" topLeftCell="A210" activePane="bottomLeft" state="frozen"/>
      <selection pane="bottomLeft" activeCell="Q235" sqref="Q235"/>
      <pageMargins left="0" right="0" top="0" bottom="0" header="0" footer="0"/>
      <pageSetup paperSize="8" scale="37" fitToHeight="0" orientation="landscape" verticalDpi="598" r:id="rId11"/>
      <headerFooter alignWithMargins="0"/>
      <autoFilter ref="A6:AK234" xr:uid="{5414AD60-4255-4F2C-8C29-13DBC24810D1}"/>
    </customSheetView>
    <customSheetView guid="{C367CF3B-A67F-4906-B8DE-1C96F095182F}" scale="90" showPageBreaks="1" fitToPage="1" printArea="1" filter="1" showAutoFilter="1">
      <pane xSplit="12" ySplit="187" topLeftCell="S198" activePane="bottomRight" state="frozen"/>
      <selection pane="bottomRight" activeCell="E6" sqref="E6"/>
      <pageMargins left="0" right="0" top="0" bottom="0" header="0" footer="0"/>
      <pageSetup paperSize="8" scale="36" fitToHeight="0" orientation="landscape" r:id="rId12"/>
      <headerFooter alignWithMargins="0"/>
      <autoFilter ref="A6:AK236" xr:uid="{69B716F1-3C43-4205-BBAE-C41CA57FE5AA}">
        <filterColumn colId="1">
          <filters>
            <filter val="5"/>
          </filters>
        </filterColumn>
        <filterColumn colId="22">
          <filters>
            <filter val="Λουκάς"/>
            <filter val="Ρένος"/>
          </filters>
        </filterColumn>
      </autoFilter>
    </customSheetView>
    <customSheetView guid="{C0755A22-2CA2-4762-90F4-6F69D346F28D}" showPageBreaks="1" fitToPage="1" printArea="1" showAutoFilter="1">
      <selection activeCell="R18" sqref="R18"/>
      <pageMargins left="0" right="0" top="0" bottom="0" header="0" footer="0"/>
      <pageSetup paperSize="8" scale="31" fitToHeight="0" orientation="landscape" r:id="rId13"/>
      <headerFooter alignWithMargins="0"/>
      <autoFilter ref="A6:AM231" xr:uid="{19E842AB-0D0B-420D-A7B4-E4432DC6D821}"/>
    </customSheetView>
    <customSheetView guid="{0B93B359-179A-42EE-9C3B-C1B5078E6430}" scale="74" showPageBreaks="1" fitToPage="1" printArea="1" showAutoFilter="1">
      <pane xSplit="8" ySplit="121" topLeftCell="I1184" activePane="bottomRight" state="frozen"/>
      <selection pane="bottomRight" activeCell="G7" sqref="G7"/>
      <pageMargins left="0" right="0" top="0" bottom="0" header="0" footer="0"/>
      <pageSetup paperSize="8" scale="37" fitToHeight="0" orientation="landscape" verticalDpi="598" r:id="rId14"/>
      <headerFooter alignWithMargins="0"/>
      <autoFilter ref="A6:AJ231" xr:uid="{C96B2996-71C5-44F7-9C86-C640C8056748}"/>
    </customSheetView>
    <customSheetView guid="{FDC3EC62-B358-4533-A6BE-7C0F60FDB6B9}" scale="80" showPageBreaks="1" fitToPage="1" printArea="1" filter="1" showAutoFilter="1">
      <pane xSplit="7" ySplit="5" topLeftCell="H6" activePane="bottomRight" state="frozen"/>
      <selection pane="bottomRight" activeCell="R12" sqref="R12"/>
      <pageMargins left="0" right="0" top="0" bottom="0" header="0" footer="0"/>
      <pageSetup paperSize="8" scale="37" fitToHeight="0" orientation="landscape" verticalDpi="598" r:id="rId15"/>
      <headerFooter alignWithMargins="0"/>
      <autoFilter ref="A6:AJ231" xr:uid="{EC181510-C492-47EC-B631-EBA7AB17227C}">
        <filterColumn colId="22">
          <filters>
            <filter val="Παύλος"/>
          </filters>
        </filterColumn>
      </autoFilter>
    </customSheetView>
    <customSheetView guid="{A591B4DA-B4B3-406F-B9A6-4103B2239BB0}" scale="80" showPageBreaks="1" fitToPage="1" printArea="1" filter="1" showAutoFilter="1" topLeftCell="J200">
      <selection activeCell="R221" sqref="R221"/>
      <pageMargins left="0" right="0" top="0" bottom="0" header="0" footer="0"/>
      <pageSetup paperSize="8" scale="37" fitToHeight="0" orientation="landscape" verticalDpi="598" r:id="rId16"/>
      <headerFooter alignWithMargins="0"/>
      <autoFilter ref="A6:AK214" xr:uid="{B18CA476-10E9-438B-80EC-589D20B245FE}">
        <filterColumn colId="22">
          <filters>
            <filter val="Λουκάς"/>
          </filters>
        </filterColumn>
      </autoFilter>
    </customSheetView>
    <customSheetView guid="{80A7B635-24BC-4B6F-95F9-4DAFFBA04752}" scale="90" fitToPage="1" filter="1" showAutoFilter="1">
      <pane xSplit="8" ySplit="6" topLeftCell="O7" activePane="bottomRight" state="frozen"/>
      <selection pane="bottomRight" activeCell="H7" sqref="H7"/>
      <pageMargins left="0" right="0" top="0" bottom="0" header="0" footer="0"/>
      <pageSetup paperSize="8" scale="42" fitToHeight="0" orientation="landscape" horizontalDpi="300" verticalDpi="300" r:id="rId17"/>
      <headerFooter alignWithMargins="0"/>
      <autoFilter ref="A6:AE148" xr:uid="{5C0555EE-FD2E-4344-B562-00AB414AA7CD}">
        <filterColumn colId="3">
          <filters>
            <filter val="1α"/>
          </filters>
        </filterColumn>
      </autoFilter>
    </customSheetView>
    <customSheetView guid="{491969B3-0EFF-4DC4-A875-F7604C0814DE}" scale="90" fitToPage="1" printArea="1" showAutoFilter="1">
      <pane xSplit="8" ySplit="6" topLeftCell="U107" activePane="bottomRight" state="frozen"/>
      <selection pane="bottomRight" activeCell="Y110" sqref="Y110"/>
      <pageMargins left="0" right="0" top="0" bottom="0" header="0" footer="0"/>
      <pageSetup paperSize="8" scale="44" fitToHeight="0" orientation="landscape" verticalDpi="598" r:id="rId18"/>
      <headerFooter alignWithMargins="0"/>
      <autoFilter ref="A6:AG109" xr:uid="{66BF0363-7344-4819-BDB2-5F2EAE4915D8}">
        <sortState xmlns:xlrd2="http://schemas.microsoft.com/office/spreadsheetml/2017/richdata2" ref="A8:AG109">
          <sortCondition ref="A6:A109"/>
        </sortState>
      </autoFilter>
    </customSheetView>
    <customSheetView guid="{30EFFE64-05A7-4F3E-AD35-746088C658E6}" scale="90" fitToPage="1" showAutoFilter="1">
      <pane xSplit="8" ySplit="6" topLeftCell="O41" activePane="bottomRight" state="frozen"/>
      <selection pane="bottomRight" activeCell="R48" sqref="R48"/>
      <pageMargins left="0" right="0" top="0" bottom="0" header="0" footer="0"/>
      <pageSetup paperSize="8" scale="44" fitToHeight="0" orientation="landscape" verticalDpi="598" r:id="rId19"/>
      <headerFooter alignWithMargins="0"/>
      <autoFilter ref="A6:AG106" xr:uid="{D57EB55F-4011-45AA-A2DE-EADF9835D153}">
        <sortState xmlns:xlrd2="http://schemas.microsoft.com/office/spreadsheetml/2017/richdata2" ref="A7:AD106">
          <sortCondition ref="A6:A106"/>
        </sortState>
      </autoFilter>
    </customSheetView>
    <customSheetView guid="{DFDDE52F-BE25-4A20-AA21-592EF5B63608}" scale="80" fitToPage="1" showAutoFilter="1">
      <pane xSplit="7" ySplit="6" topLeftCell="H115" activePane="bottomRight" state="frozen"/>
      <selection pane="bottomRight" activeCell="H118" sqref="H118"/>
      <pageMargins left="0" right="0" top="0" bottom="0" header="0" footer="0"/>
      <pageSetup paperSize="8" scale="47" fitToHeight="0" orientation="landscape" verticalDpi="598" r:id="rId20"/>
      <headerFooter alignWithMargins="0"/>
      <autoFilter ref="A6:AE127" xr:uid="{29BEFBFC-0DE6-4C2C-9B4C-9C0BB1567EEA}">
        <sortState xmlns:xlrd2="http://schemas.microsoft.com/office/spreadsheetml/2017/richdata2" ref="A8:AE127">
          <sortCondition ref="A6:A109"/>
        </sortState>
      </autoFilter>
    </customSheetView>
    <customSheetView guid="{7AE89CBB-29B7-4983-B98C-BBD3DF684329}" scale="70" showPageBreaks="1" fitToPage="1" printArea="1" showAutoFilter="1">
      <selection activeCell="P117" sqref="P117"/>
      <pageMargins left="0" right="0" top="0" bottom="0" header="0" footer="0"/>
      <pageSetup paperSize="8" scale="31" fitToHeight="0" orientation="landscape" verticalDpi="598" r:id="rId21"/>
      <headerFooter alignWithMargins="0"/>
      <autoFilter ref="A6:AF189" xr:uid="{1F73B271-50D7-4184-8AA0-B757BB9C3907}"/>
    </customSheetView>
    <customSheetView guid="{982E226A-4C38-4110-9B96-FBFA080EEB72}" scale="90" showPageBreaks="1" fitToPage="1" printArea="1" showAutoFilter="1">
      <pane xSplit="7" ySplit="5" topLeftCell="M144" activePane="bottomRight" state="frozen"/>
      <selection pane="bottomRight" activeCell="G149" sqref="G149"/>
      <pageMargins left="0" right="0" top="0" bottom="0" header="0" footer="0"/>
      <pageSetup paperSize="8" scale="41" fitToHeight="0" orientation="landscape" verticalDpi="598" r:id="rId22"/>
      <headerFooter alignWithMargins="0"/>
      <autoFilter ref="A6:AI201" xr:uid="{3F774236-D197-411E-B8A8-81853B652218}"/>
    </customSheetView>
    <customSheetView guid="{0818F90D-30F3-43F9-B61E-A6578B63C564}" scale="70" showPageBreaks="1" fitToPage="1" printArea="1" filter="1" showAutoFilter="1">
      <pane xSplit="7" ySplit="5" topLeftCell="H6" activePane="bottomRight" state="frozen"/>
      <selection pane="bottomRight" activeCell="U112" sqref="U112"/>
      <pageMargins left="0" right="0" top="0" bottom="0" header="0" footer="0"/>
      <pageSetup paperSize="8" scale="26" fitToHeight="0" orientation="landscape" verticalDpi="598" r:id="rId23"/>
      <headerFooter alignWithMargins="0"/>
      <autoFilter ref="A6:AI218" xr:uid="{C04D7FDB-C83D-4B1A-ADBA-5768A23DAF0D}">
        <filterColumn colId="22">
          <filters>
            <filter val="Φώφη"/>
          </filters>
        </filterColumn>
      </autoFilter>
    </customSheetView>
    <customSheetView guid="{383C5B77-CEB3-435B-8F76-AA322BE4DCBE}" scale="90" showPageBreaks="1" fitToPage="1" printArea="1" filter="1" showAutoFilter="1" topLeftCell="L1">
      <pane ySplit="1" topLeftCell="A194" activePane="bottomLeft" state="frozen"/>
      <selection pane="bottomLeft" activeCell="R202" sqref="R202"/>
      <pageMargins left="0" right="0" top="0" bottom="0" header="0" footer="0"/>
      <pageSetup paperSize="8" scale="40" fitToHeight="0" orientation="landscape" horizontalDpi="4294967295" verticalDpi="4294967295" r:id="rId24"/>
      <headerFooter alignWithMargins="0"/>
      <autoFilter ref="A6:AI219" xr:uid="{105BBBC7-466E-4F0F-8010-47F04262F0E3}">
        <filterColumn colId="22">
          <filters>
            <filter val="Αναστασία"/>
          </filters>
        </filterColumn>
      </autoFilter>
    </customSheetView>
    <customSheetView guid="{8B685A25-FB09-46A1-89DE-856820EB193F}" scale="80" showPageBreaks="1" fitToPage="1" printArea="1" showAutoFilter="1">
      <pane xSplit="8" ySplit="6" topLeftCell="I146" activePane="bottomRight" state="frozen"/>
      <selection pane="bottomRight" activeCell="A151" sqref="A151"/>
      <pageMargins left="0" right="0" top="0" bottom="0" header="0" footer="0"/>
      <pageSetup paperSize="8" scale="38" fitToHeight="0" orientation="landscape" verticalDpi="598" r:id="rId25"/>
      <headerFooter alignWithMargins="0"/>
      <autoFilter ref="A6:AJ224" xr:uid="{D428D9C6-81BE-4D12-99E3-F22F2065505F}"/>
    </customSheetView>
    <customSheetView guid="{DA5801EE-2817-43AC-9511-CC04116D984F}" scale="90" showPageBreaks="1" fitToPage="1" printArea="1" filter="1" showAutoFilter="1">
      <pane xSplit="8" ySplit="213" topLeftCell="J215" activePane="bottomRight" state="frozen"/>
      <selection pane="bottomRight" activeCell="R203" sqref="R203"/>
      <pageMargins left="0" right="0" top="0" bottom="0" header="0" footer="0"/>
      <pageSetup paperSize="8" scale="34" fitToHeight="0" orientation="landscape" verticalDpi="598" r:id="rId26"/>
      <headerFooter alignWithMargins="0"/>
      <autoFilter ref="A6:AJ214" xr:uid="{AC767760-7CDA-49F4-94CD-69E41388178F}">
        <filterColumn colId="9">
          <filters>
            <filter val="Σίφνος"/>
          </filters>
        </filterColumn>
      </autoFilter>
    </customSheetView>
    <customSheetView guid="{BE0CDA78-86D9-4E48-91F2-0EE2376471FE}" scale="84" showPageBreaks="1" fitToPage="1" printArea="1" filter="1" showAutoFilter="1" topLeftCell="N1">
      <selection activeCell="M106" sqref="M106"/>
      <pageMargins left="0" right="0" top="0" bottom="0" header="0" footer="0"/>
      <pageSetup paperSize="8" scale="36" fitToHeight="0" orientation="landscape" verticalDpi="598" r:id="rId27"/>
      <headerFooter alignWithMargins="0"/>
      <autoFilter ref="A6:AK229" xr:uid="{ADF3B6D7-DF68-4B34-BD19-732E28F187AD}">
        <filterColumn colId="22">
          <filters>
            <filter val="Γιώτα + Γεωργία"/>
          </filters>
        </filterColumn>
      </autoFilter>
    </customSheetView>
    <customSheetView guid="{67DA4931-4D92-4E21-A0E9-B4384160DB29}" scale="90" showPageBreaks="1" fitToPage="1" printArea="1" filter="1" showAutoFilter="1">
      <pane xSplit="7" ySplit="5" topLeftCell="M193" activePane="bottomRight"/>
      <selection pane="bottomRight" activeCell="K195" sqref="K195"/>
      <pageMargins left="0" right="0" top="0" bottom="0" header="0" footer="0"/>
      <pageSetup paperSize="8" scale="37" fitToHeight="0" orientation="landscape" r:id="rId28"/>
      <headerFooter alignWithMargins="0"/>
      <autoFilter ref="A6:AK234" xr:uid="{8BBA5C9B-DAFB-446B-A72E-279A67296167}">
        <filterColumn colId="1">
          <filters>
            <filter val="5"/>
          </filters>
        </filterColumn>
      </autoFilter>
    </customSheetView>
    <customSheetView guid="{018C5D39-71D1-49E2-B104-00382FBF8B66}" scale="90" showPageBreaks="1" fitToPage="1" printArea="1" filter="1" showAutoFilter="1">
      <pane xSplit="11" ySplit="187" topLeftCell="Q211" activePane="bottomRight" state="frozen"/>
      <selection pane="bottomRight" activeCell="T212" sqref="T212"/>
      <pageMargins left="0" right="0" top="0" bottom="0" header="0" footer="0"/>
      <pageSetup paperSize="8" scale="36" fitToHeight="0" orientation="landscape" verticalDpi="598" r:id="rId29"/>
      <headerFooter alignWithMargins="0"/>
      <autoFilter ref="A6:AK234" xr:uid="{31372587-9674-4B78-93B5-404FB6E18EA3}">
        <filterColumn colId="22">
          <filters>
            <filter val="Ρένος"/>
          </filters>
        </filterColumn>
      </autoFilter>
    </customSheetView>
    <customSheetView guid="{EF9563C6-30BD-4BF0-AAB8-5DF301BDA33D}" scale="73" showPageBreaks="1" fitToPage="1" printArea="1" showAutoFilter="1">
      <pane xSplit="14" ySplit="7" topLeftCell="P157" activePane="bottomRight" state="frozen"/>
      <selection pane="bottomRight" activeCell="P158" sqref="P158"/>
      <pageMargins left="0" right="0" top="0" bottom="0" header="0" footer="0"/>
      <pageSetup paperSize="8" scale="36" fitToHeight="0" orientation="landscape" verticalDpi="598" r:id="rId30"/>
      <headerFooter alignWithMargins="0"/>
      <autoFilter ref="A6:AK234" xr:uid="{02654365-F33C-4C98-B19D-B66BB8D214F9}"/>
    </customSheetView>
    <customSheetView guid="{7851A10E-6185-48C6-8ECE-4AF97DBAFCD8}" scale="85" showPageBreaks="1" fitToPage="1" printArea="1" showAutoFilter="1">
      <pane xSplit="8" ySplit="6" topLeftCell="N93" activePane="bottomRight" state="frozen"/>
      <selection pane="bottomRight" activeCell="O93" sqref="O93"/>
      <pageMargins left="0" right="0" top="0" bottom="0" header="0" footer="0"/>
      <pageSetup paperSize="8" scale="71" fitToHeight="0" orientation="landscape" horizontalDpi="300" verticalDpi="300" r:id="rId31"/>
      <headerFooter alignWithMargins="0"/>
      <autoFilter ref="A6:AK234" xr:uid="{CF649924-B1DF-49A6-AA11-949B7DF3B2E9}"/>
    </customSheetView>
    <customSheetView guid="{3454866D-D04E-453C-B90F-6795BDF5D376}" scale="85" showPageBreaks="1" fitToPage="1" printArea="1" showAutoFilter="1">
      <pane xSplit="8" ySplit="6" topLeftCell="I153" activePane="bottomRight" state="frozen"/>
      <selection pane="bottomRight" activeCell="R156" sqref="R156"/>
      <pageMargins left="0" right="0" top="0" bottom="0" header="0" footer="0"/>
      <pageSetup paperSize="8" scale="71" fitToHeight="0" orientation="landscape" horizontalDpi="300" verticalDpi="300" r:id="rId32"/>
      <headerFooter alignWithMargins="0"/>
      <autoFilter ref="A6:AK234" xr:uid="{04A53FF5-1A18-4FAA-AD69-8DAFD228E310}"/>
    </customSheetView>
    <customSheetView guid="{3EB6DC9C-F5B2-47FE-84E7-A990AB1F6B04}" scale="85" showPageBreaks="1" fitToPage="1" printArea="1" showAutoFilter="1">
      <pane xSplit="8" ySplit="6" topLeftCell="L151" activePane="bottomRight" state="frozen"/>
      <selection pane="bottomRight" activeCell="O153" sqref="O153"/>
      <pageMargins left="0" right="0" top="0" bottom="0" header="0" footer="0"/>
      <pageSetup paperSize="8" scale="71" fitToHeight="0" orientation="landscape" horizontalDpi="300" verticalDpi="300" r:id="rId33"/>
      <headerFooter alignWithMargins="0"/>
      <autoFilter ref="A6:AK234" xr:uid="{426A8E6C-24E6-4A04-BFB6-24EF5517B262}"/>
    </customSheetView>
  </customSheetViews>
  <pageMargins left="0.19685039370078741" right="0.19685039370078741" top="0.43307086614173229" bottom="0.51181102362204722" header="0.43307086614173229" footer="0.51181102362204722"/>
  <pageSetup paperSize="8" scale="69" fitToHeight="0" orientation="landscape" r:id="rId34"/>
  <headerFooter alignWithMargins="0"/>
  <legacyDrawing r:id="rId3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C022269F3B614B8615B363E9AC9701" ma:contentTypeVersion="3" ma:contentTypeDescription="Create a new document." ma:contentTypeScope="" ma:versionID="a43c1661d4bf38444e19c829b0cf9122">
  <xsd:schema xmlns:xsd="http://www.w3.org/2001/XMLSchema" xmlns:xs="http://www.w3.org/2001/XMLSchema" xmlns:p="http://schemas.microsoft.com/office/2006/metadata/properties" xmlns:ns3="3e134ac3-841a-4e70-b54e-f12d560f360f" targetNamespace="http://schemas.microsoft.com/office/2006/metadata/properties" ma:root="true" ma:fieldsID="8af93d76d261870315dc6c7a53a2ea2c" ns3:_="">
    <xsd:import namespace="3e134ac3-841a-4e70-b54e-f12d560f360f"/>
    <xsd:element name="properties">
      <xsd:complexType>
        <xsd:sequence>
          <xsd:element name="documentManagement">
            <xsd:complexType>
              <xsd:all>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134ac3-841a-4e70-b54e-f12d560f36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514A61-E7EE-4314-937B-FF7937F524E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DFB5E25-7025-4B44-882F-5BF7C2E5AF18}">
  <ds:schemaRefs>
    <ds:schemaRef ds:uri="http://schemas.microsoft.com/sharepoint/v3/contenttype/forms"/>
  </ds:schemaRefs>
</ds:datastoreItem>
</file>

<file path=customXml/itemProps3.xml><?xml version="1.0" encoding="utf-8"?>
<ds:datastoreItem xmlns:ds="http://schemas.openxmlformats.org/officeDocument/2006/customXml" ds:itemID="{2D397063-3D3D-47E3-9610-2399C89C0D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134ac3-841a-4e70-b54e-f12d560f36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2</vt:i4>
      </vt:variant>
    </vt:vector>
  </HeadingPairs>
  <TitlesOfParts>
    <vt:vector size="4" baseType="lpstr">
      <vt:lpstr>Φύλλο1</vt:lpstr>
      <vt:lpstr>ΠΕΠ 2021-2027</vt:lpstr>
      <vt:lpstr>'ΠΕΠ 2021-2027'!Print_Area</vt:lpstr>
      <vt:lpstr>'ΠΕΠ 2021-2027'!Print_Titles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ΒΕΛΟΥΔΟΣ ΜΑΝΘΟΣ</dc:creator>
  <cp:keywords/>
  <dc:description/>
  <cp:lastModifiedBy>ΑΡΑΓΙΑΝΝΗΣ ΒΑΓΓΕΛΗΣ</cp:lastModifiedBy>
  <cp:revision/>
  <dcterms:created xsi:type="dcterms:W3CDTF">2017-11-16T07:23:15Z</dcterms:created>
  <dcterms:modified xsi:type="dcterms:W3CDTF">2026-10-15T11:05:10Z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f5750ef2-e531-43b3-bf35-012025db7928</vt:lpwstr>
  </property>
  <property fmtid="{D5CDD505-2E9C-101B-9397-08002B2CF9AE}" pid="3" name="ContentTypeId">
    <vt:lpwstr>0x01010093C022269F3B614B8615B363E9AC9701</vt:lpwstr>
  </property>
</Properties>
</file>