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Αυτό_το_βιβλίο_εργασίας" defaultThemeVersion="124226"/>
  <mc:AlternateContent xmlns:mc="http://schemas.openxmlformats.org/markup-compatibility/2006">
    <mc:Choice Requires="x15">
      <x15ac:absPath xmlns:x15ac="http://schemas.microsoft.com/office/spreadsheetml/2010/11/ac" url="/Users/macuser/Downloads/"/>
    </mc:Choice>
  </mc:AlternateContent>
  <xr:revisionPtr revIDLastSave="0" documentId="13_ncr:1_{700BD2AE-20E3-024E-ABD6-6436A7585F4D}" xr6:coauthVersionLast="47" xr6:coauthVersionMax="47" xr10:uidLastSave="{00000000-0000-0000-0000-000000000000}"/>
  <bookViews>
    <workbookView xWindow="16780" yWindow="7220" windowWidth="27420" windowHeight="13880" firstSheet="1" activeTab="1" xr2:uid="{00000000-000D-0000-FFFF-FFFF00000000}"/>
  </bookViews>
  <sheets>
    <sheet name="Φύλλο1" sheetId="2" r:id="rId1"/>
    <sheet name="ΠΕΠ 2021-2027" sheetId="1" r:id="rId2"/>
  </sheets>
  <definedNames>
    <definedName name="_xlnm._FilterDatabase" localSheetId="1" hidden="1">'ΠΕΠ 2021-2027'!$A$6:$L$190</definedName>
    <definedName name="_xlnm.Print_Area" localSheetId="1">'ΠΕΠ 2021-2027'!$A$7:$L$190</definedName>
    <definedName name="_xlnm.Print_Titles" localSheetId="1">'ΠΕΠ 2021-2027'!$1:$6</definedName>
    <definedName name="Z_001E12C6_85FE_4F0A_BE85_DC3C2C6C8701_.wvu.FilterData" localSheetId="1" hidden="1">'ΠΕΠ 2021-2027'!$A$6:$L$190</definedName>
    <definedName name="Z_0040E273_F4EC_4990_9E1E_802394348CD3_.wvu.FilterData" localSheetId="1" hidden="1">'ΠΕΠ 2021-2027'!$A$6:$L$25</definedName>
    <definedName name="Z_007C9797_CFB2_4846_B937_85186E80CDDD_.wvu.FilterData" localSheetId="1" hidden="1">'ΠΕΠ 2021-2027'!$A$6:$L$25</definedName>
    <definedName name="Z_00B61198_65A9_4FF9_91C7_700207DD146F_.wvu.FilterData" localSheetId="1" hidden="1">'ΠΕΠ 2021-2027'!$A$6:$L$25</definedName>
    <definedName name="Z_00D4108C_F680_4518_A6C3_BFE4CF6890AC_.wvu.FilterData" localSheetId="1" hidden="1">'ΠΕΠ 2021-2027'!$A$6:$L$25</definedName>
    <definedName name="Z_00EF3010_E72F_49AD_BCC5_35E1AB0A7437_.wvu.FilterData" localSheetId="1" hidden="1">'ΠΕΠ 2021-2027'!$A$6:$L$25</definedName>
    <definedName name="Z_0109FDDC_5F47_44EE_8816_D508887809E0_.wvu.FilterData" localSheetId="1" hidden="1">'ΠΕΠ 2021-2027'!$A$6:$L$25</definedName>
    <definedName name="Z_01206160_FB82_41F3_AF6B_94B3F623560C_.wvu.FilterData" localSheetId="1" hidden="1">'ΠΕΠ 2021-2027'!$A$6:$L$25</definedName>
    <definedName name="Z_0125062F_412F_4AB8_A2D8_67BA7F9896D5_.wvu.FilterData" localSheetId="1" hidden="1">'ΠΕΠ 2021-2027'!$A$6:$L$190</definedName>
    <definedName name="Z_01301D2A_F102_41E1_99B0_70586C8332CF_.wvu.FilterData" localSheetId="1" hidden="1">'ΠΕΠ 2021-2027'!$A$6:$L$25</definedName>
    <definedName name="Z_0134C6DB_FE9B_4F97_AB5A_4BFB6BDE8716_.wvu.FilterData" localSheetId="1" hidden="1">'ΠΕΠ 2021-2027'!$A$6:$L$25</definedName>
    <definedName name="Z_01356673_7B2B_4C78_B596_A4E9CF49FF51_.wvu.FilterData" localSheetId="1" hidden="1">'ΠΕΠ 2021-2027'!$A$6:$L$25</definedName>
    <definedName name="Z_017EC566_3260_41D1_A2E1_C16452710E5F_.wvu.FilterData" localSheetId="1" hidden="1">'ΠΕΠ 2021-2027'!$A$6:$L$25</definedName>
    <definedName name="Z_018C5D39_71D1_49E2_B104_00382FBF8B66_.wvu.FilterData" localSheetId="1" hidden="1">'ΠΕΠ 2021-2027'!$A$6:$L$190</definedName>
    <definedName name="Z_018C5D39_71D1_49E2_B104_00382FBF8B66_.wvu.PrintArea" localSheetId="1" hidden="1">'ΠΕΠ 2021-2027'!$A$8:$L$190</definedName>
    <definedName name="Z_018C5D39_71D1_49E2_B104_00382FBF8B66_.wvu.PrintTitles" localSheetId="1" hidden="1">'ΠΕΠ 2021-2027'!$1:$6</definedName>
    <definedName name="Z_019F1690_0CA8_4109_90CA_B6EA299FCDDA_.wvu.FilterData" localSheetId="1" hidden="1">'ΠΕΠ 2021-2027'!$A$6:$L$25</definedName>
    <definedName name="Z_01C34D8A_D027_45F0_837C_D5D7EF390D26_.wvu.FilterData" localSheetId="1" hidden="1">'ΠΕΠ 2021-2027'!$A$6:$L$25</definedName>
    <definedName name="Z_0218E99F_CAB7_4839_AC89_50AA00750917_.wvu.FilterData" localSheetId="1" hidden="1">'ΠΕΠ 2021-2027'!$A$6:$L$25</definedName>
    <definedName name="Z_0235750F_4837_4CDB_8373_8A32AE009AB5_.wvu.FilterData" localSheetId="1" hidden="1">'ΠΕΠ 2021-2027'!$A$6:$L$25</definedName>
    <definedName name="Z_024294FF_5139_437A_93BE_09D623D50B46_.wvu.FilterData" localSheetId="1" hidden="1">'ΠΕΠ 2021-2027'!$A$6:$L$25</definedName>
    <definedName name="Z_02676EF5_3252_4AA6_B0D6_8F14B623EF16_.wvu.FilterData" localSheetId="1" hidden="1">'ΠΕΠ 2021-2027'!$A$6:$L$25</definedName>
    <definedName name="Z_027D31A1_C169_4DF8_A237_ADF514297554_.wvu.FilterData" localSheetId="1" hidden="1">'ΠΕΠ 2021-2027'!$A$6:$L$25</definedName>
    <definedName name="Z_0284A0F8_1AFC_48FE_9CD6_B8F7140E2FA5_.wvu.FilterData" localSheetId="1" hidden="1">'ΠΕΠ 2021-2027'!$A$6:$L$25</definedName>
    <definedName name="Z_0285EAAD_5322_40F7_A145_87FB170A9975_.wvu.FilterData" localSheetId="1" hidden="1">'ΠΕΠ 2021-2027'!$A$6:$L$25</definedName>
    <definedName name="Z_02EA6ED6_5776_478C_9B60_6686DB29E697_.wvu.FilterData" localSheetId="1" hidden="1">'ΠΕΠ 2021-2027'!$A$6:$L$25</definedName>
    <definedName name="Z_02F86FF5_069F_4939_A157_5FFAE1E4DA53_.wvu.FilterData" localSheetId="1" hidden="1">'ΠΕΠ 2021-2027'!$A$6:$L$25</definedName>
    <definedName name="Z_03354B56_E8F0_4DD8_9B94_9EEC7E5C9B2F_.wvu.FilterData" localSheetId="1" hidden="1">'ΠΕΠ 2021-2027'!$A$6:$L$25</definedName>
    <definedName name="Z_0344DFAB_DF90_4C73_93E8_20A7446CFAB4_.wvu.FilterData" localSheetId="1" hidden="1">'ΠΕΠ 2021-2027'!$A$6:$L$25</definedName>
    <definedName name="Z_0352AFAA_E484_487D_9831_7B5B7092944F_.wvu.FilterData" localSheetId="1" hidden="1">'ΠΕΠ 2021-2027'!$A$6:$L$25</definedName>
    <definedName name="Z_03669F4D_514A_4514_8484_E5A8288D1FFD_.wvu.FilterData" localSheetId="1" hidden="1">'ΠΕΠ 2021-2027'!$A$6:$L$25</definedName>
    <definedName name="Z_036CE26F_5BCF_4887_8326_36E7BFAE091F_.wvu.FilterData" localSheetId="1" hidden="1">'ΠΕΠ 2021-2027'!$A$6:$L$190</definedName>
    <definedName name="Z_03D165AB_CC75_4D35_91BF_FCA068E302CF_.wvu.FilterData" localSheetId="1" hidden="1">'ΠΕΠ 2021-2027'!$A$6:$L$25</definedName>
    <definedName name="Z_03D96355_41A0_4D67_A91F_9900A53F7122_.wvu.FilterData" localSheetId="1" hidden="1">'ΠΕΠ 2021-2027'!$A$6:$L$190</definedName>
    <definedName name="Z_03DEB5F0_4347_4745_AFE4_0E505C4F62F3_.wvu.FilterData" localSheetId="1" hidden="1">'ΠΕΠ 2021-2027'!$A$6:$L$25</definedName>
    <definedName name="Z_03DEE7D4_F94B_4C2A_99DB_33639FE0C8F7_.wvu.FilterData" localSheetId="1" hidden="1">'ΠΕΠ 2021-2027'!$A$6:$L$25</definedName>
    <definedName name="Z_03E8CBEF_8C5A_4EF0_B598_D83637510DA2_.wvu.FilterData" localSheetId="1" hidden="1">'ΠΕΠ 2021-2027'!$A$6:$L$25</definedName>
    <definedName name="Z_03EC2AF8_6766_4C2E_AB4E_0CB645845298_.wvu.FilterData" localSheetId="1" hidden="1">'ΠΕΠ 2021-2027'!$A$6:$L$25</definedName>
    <definedName name="Z_03F1003F_8F16_4462_9E6D_E326DB38E06F_.wvu.FilterData" localSheetId="1" hidden="1">'ΠΕΠ 2021-2027'!$A$6:$L$25</definedName>
    <definedName name="Z_040F7DCB_EEA2_47CB_81D5_85795D2DCBDB_.wvu.FilterData" localSheetId="1" hidden="1">'ΠΕΠ 2021-2027'!$A$6:$L$25</definedName>
    <definedName name="Z_041E9371_EC50_4683_9E8B_5B836ACD2C8B_.wvu.FilterData" localSheetId="1" hidden="1">'ΠΕΠ 2021-2027'!$A$6:$L$25</definedName>
    <definedName name="Z_0428E1B5_90FE_409D_A828_CF8A8410E2E0_.wvu.FilterData" localSheetId="1" hidden="1">'ΠΕΠ 2021-2027'!$A$6:$L$25</definedName>
    <definedName name="Z_04457A7B_94E1_4D92_8858_B3F8A2BEB546_.wvu.FilterData" localSheetId="1" hidden="1">'ΠΕΠ 2021-2027'!$A$6:$L$190</definedName>
    <definedName name="Z_04A9193F_1C1F_410F_A0DA_A3D7A49899E7_.wvu.FilterData" localSheetId="1" hidden="1">'ΠΕΠ 2021-2027'!$A$6:$L$25</definedName>
    <definedName name="Z_050D3B5D_60F5_44A9_9B71_516758D7C8BC_.wvu.FilterData" localSheetId="1" hidden="1">'ΠΕΠ 2021-2027'!$A$6:$L$25</definedName>
    <definedName name="Z_05315692_2DEF_4796_8C85_D6B4905054B9_.wvu.FilterData" localSheetId="1" hidden="1">'ΠΕΠ 2021-2027'!$A$6:$L$25</definedName>
    <definedName name="Z_054EBE3E_6F97_44AF_9B5D_1EB634715BAC_.wvu.FilterData" localSheetId="1" hidden="1">'ΠΕΠ 2021-2027'!$A$6:$L$25</definedName>
    <definedName name="Z_05AFCA80_6817_4D03_8C0B_B370D48CABCB_.wvu.FilterData" localSheetId="1" hidden="1">'ΠΕΠ 2021-2027'!$A$6:$L$25</definedName>
    <definedName name="Z_05B254D9_8C76_4C3E_8871_F0BE07E20741_.wvu.FilterData" localSheetId="1" hidden="1">'ΠΕΠ 2021-2027'!$A$6:$L$25</definedName>
    <definedName name="Z_05B30A4D_E2E7_458F_87D1_BA83BA152EED_.wvu.FilterData" localSheetId="1" hidden="1">'ΠΕΠ 2021-2027'!$A$6:$L$25</definedName>
    <definedName name="Z_061D0CFC_EE3A_489B_B6AE_A5A2640DDA4C_.wvu.FilterData" localSheetId="1" hidden="1">'ΠΕΠ 2021-2027'!$A$6:$L$25</definedName>
    <definedName name="Z_061F1D9E_9D03_4B62_8EB6_8D78E6EB3F56_.wvu.FilterData" localSheetId="1" hidden="1">'ΠΕΠ 2021-2027'!$A$6:$L$190</definedName>
    <definedName name="Z_06239BF2_8397_4D9A_BDD7_A255B79AE16B_.wvu.FilterData" localSheetId="1" hidden="1">'ΠΕΠ 2021-2027'!$A$6:$L$25</definedName>
    <definedName name="Z_06382A18_AE72_44C7_8208_F432CA93FE3A_.wvu.FilterData" localSheetId="1" hidden="1">'ΠΕΠ 2021-2027'!$A$6:$L$190</definedName>
    <definedName name="Z_064B43F7_675D_47D0_829F_2BF9FF235A9C_.wvu.FilterData" localSheetId="1" hidden="1">'ΠΕΠ 2021-2027'!$A$6:$L$25</definedName>
    <definedName name="Z_0669558C_43E5_47E4_9935_3DE3336DDAE5_.wvu.FilterData" localSheetId="1" hidden="1">'ΠΕΠ 2021-2027'!$A$6:$L$25</definedName>
    <definedName name="Z_06963AE0_117A_4910_82F5_130FEC094F09_.wvu.FilterData" localSheetId="1" hidden="1">'ΠΕΠ 2021-2027'!$A$6:$L$190</definedName>
    <definedName name="Z_0711AF15_7F4F_449E_A1A5_333CCCFDE5DB_.wvu.FilterData" localSheetId="1" hidden="1">'ΠΕΠ 2021-2027'!$A$6:$L$25</definedName>
    <definedName name="Z_071D72D7_7A7E_4087_8077_524E2025BC4D_.wvu.FilterData" localSheetId="1" hidden="1">'ΠΕΠ 2021-2027'!$A$6:$L$25</definedName>
    <definedName name="Z_072F0111_04FA_4644_95DA_67DBA38DC456_.wvu.FilterData" localSheetId="1" hidden="1">'ΠΕΠ 2021-2027'!$A$6:$L$25</definedName>
    <definedName name="Z_0738EE00_95DD_4C85_86D7_7EDFD0C73C44_.wvu.FilterData" localSheetId="1" hidden="1">'ΠΕΠ 2021-2027'!$A$6:$L$190</definedName>
    <definedName name="Z_0818F90D_30F3_43F9_B61E_A6578B63C564_.wvu.FilterData" localSheetId="1" hidden="1">'ΠΕΠ 2021-2027'!$A$6:$L$25</definedName>
    <definedName name="Z_0818F90D_30F3_43F9_B61E_A6578B63C564_.wvu.PrintArea" localSheetId="1" hidden="1">'ΠΕΠ 2021-2027'!$A$8:$L$190</definedName>
    <definedName name="Z_0818F90D_30F3_43F9_B61E_A6578B63C564_.wvu.PrintTitles" localSheetId="1" hidden="1">'ΠΕΠ 2021-2027'!$1:$6</definedName>
    <definedName name="Z_083BA4FA_0342_431D_9E9F_94DD8C368778_.wvu.FilterData" localSheetId="1" hidden="1">'ΠΕΠ 2021-2027'!$A$6:$L$25</definedName>
    <definedName name="Z_08C6BE05_22EC_44F8_B5D8_C9F0CF21C8DD_.wvu.FilterData" localSheetId="1" hidden="1">'ΠΕΠ 2021-2027'!$A$6:$L$190</definedName>
    <definedName name="Z_08CA061F_92EA_4521_AA08_8A5C88593777_.wvu.FilterData" localSheetId="1" hidden="1">'ΠΕΠ 2021-2027'!$A$6:$L$25</definedName>
    <definedName name="Z_0908DEFB_93FC_4965_AEDD_411AE9C7FFC1_.wvu.FilterData" localSheetId="1" hidden="1">'ΠΕΠ 2021-2027'!$A$6:$L$25</definedName>
    <definedName name="Z_090A324A_1AD1_42D6_BA30_6656BE4F92A1_.wvu.FilterData" localSheetId="1" hidden="1">'ΠΕΠ 2021-2027'!$A$6:$L$25</definedName>
    <definedName name="Z_09637084_06EE_4981_88E2_B890461233BC_.wvu.FilterData" localSheetId="1" hidden="1">'ΠΕΠ 2021-2027'!$A$6:$L$25</definedName>
    <definedName name="Z_097C622F_FBA1_4AB9_A43D_6EDC4F67E7F4_.wvu.FilterData" localSheetId="1" hidden="1">'ΠΕΠ 2021-2027'!$A$6:$L$190</definedName>
    <definedName name="Z_09804CE2_8CA8_4E6B_A094_DD7A33D82BE2_.wvu.FilterData" localSheetId="1" hidden="1">'ΠΕΠ 2021-2027'!$A$6:$L$25</definedName>
    <definedName name="Z_09B7094C_A049_412B_B226_B03172D8D324_.wvu.FilterData" localSheetId="1" hidden="1">'ΠΕΠ 2021-2027'!$A$6:$L$25</definedName>
    <definedName name="Z_09BD6CF1_5E82_4588_AC66_8FBDFDA88AC1_.wvu.FilterData" localSheetId="1" hidden="1">'ΠΕΠ 2021-2027'!$A$6:$L$25</definedName>
    <definedName name="Z_09E226BE_5C8C_4E4F_8ECC_44F7E1A8E3D6_.wvu.FilterData" localSheetId="1" hidden="1">'ΠΕΠ 2021-2027'!$A$6:$L$25</definedName>
    <definedName name="Z_0A1D4124_A410_4D52_9147_302EBE5AD0FE_.wvu.FilterData" localSheetId="1" hidden="1">'ΠΕΠ 2021-2027'!$A$6:$L$25</definedName>
    <definedName name="Z_0A3FEB0A_2E43_4031_B7B7_A39A8423D6D8_.wvu.FilterData" localSheetId="1" hidden="1">'ΠΕΠ 2021-2027'!$A$6:$L$190</definedName>
    <definedName name="Z_0A502CB7_B580_4C2B_BC79_8C8CBF660C75_.wvu.FilterData" localSheetId="1" hidden="1">'ΠΕΠ 2021-2027'!$A$6:$L$190</definedName>
    <definedName name="Z_0A62B2D9_C7A5_4596_8BE5_AC83144C2B86_.wvu.FilterData" localSheetId="1" hidden="1">'ΠΕΠ 2021-2027'!$A$6:$L$25</definedName>
    <definedName name="Z_0A6CCAC3_EB9E_44E0_A08C_CFD9EC1A2199_.wvu.FilterData" localSheetId="1" hidden="1">'ΠΕΠ 2021-2027'!$A$6:$L$25</definedName>
    <definedName name="Z_0AB4905E_86C3_441B_B066_2B7C7F5300C9_.wvu.FilterData" localSheetId="1" hidden="1">'ΠΕΠ 2021-2027'!$A$6:$L$25</definedName>
    <definedName name="Z_0AD2FF35_BEF3_42F1_A269_31C3107AF618_.wvu.FilterData" localSheetId="1" hidden="1">'ΠΕΠ 2021-2027'!$A$6:$L$25</definedName>
    <definedName name="Z_0AE8B2AF_6166_4D26_A731_684F938A2C91_.wvu.FilterData" localSheetId="1" hidden="1">'ΠΕΠ 2021-2027'!$A$6:$L$25</definedName>
    <definedName name="Z_0AFD2774_7A15_4BB2_9E0B_98838FEE0320_.wvu.FilterData" localSheetId="1" hidden="1">'ΠΕΠ 2021-2027'!$A$6:$L$25</definedName>
    <definedName name="Z_0B0AA325_70E7_4480_B4F9_E78D726CA1E9_.wvu.FilterData" localSheetId="1" hidden="1">'ΠΕΠ 2021-2027'!$A$6:$L$25</definedName>
    <definedName name="Z_0B0ABB82_EC00_4895_8E82_F9B951F00F98_.wvu.FilterData" localSheetId="1" hidden="1">'ΠΕΠ 2021-2027'!$A$6:$L$25</definedName>
    <definedName name="Z_0B7DE07A_2019_47E6_B7BC_80C2DED63657_.wvu.FilterData" localSheetId="1" hidden="1">'ΠΕΠ 2021-2027'!$A$6:$L$25</definedName>
    <definedName name="Z_0B93B359_179A_42EE_9C3B_C1B5078E6430_.wvu.FilterData" localSheetId="1" hidden="1">'ΠΕΠ 2021-2027'!$A$6:$L$190</definedName>
    <definedName name="Z_0B93B359_179A_42EE_9C3B_C1B5078E6430_.wvu.PrintArea" localSheetId="1" hidden="1">'ΠΕΠ 2021-2027'!$A$8:$L$190</definedName>
    <definedName name="Z_0B93B359_179A_42EE_9C3B_C1B5078E6430_.wvu.PrintTitles" localSheetId="1" hidden="1">'ΠΕΠ 2021-2027'!$1:$6</definedName>
    <definedName name="Z_0B9534A9_E9FC_4341_A030_FE6C726D30F1_.wvu.FilterData" localSheetId="1" hidden="1">'ΠΕΠ 2021-2027'!$A$6:$L$25</definedName>
    <definedName name="Z_0BFFF36C_565A_444D_A69F_E40B83D89648_.wvu.FilterData" localSheetId="1" hidden="1">'ΠΕΠ 2021-2027'!$A$6:$L$190</definedName>
    <definedName name="Z_0C08730D_B6CA_4BFB_A42B_0154A940AB12_.wvu.FilterData" localSheetId="1" hidden="1">'ΠΕΠ 2021-2027'!$A$6:$L$190</definedName>
    <definedName name="Z_0C164214_F2B6_4011_816C_323E21D0ED53_.wvu.FilterData" localSheetId="1" hidden="1">'ΠΕΠ 2021-2027'!$A$6:$L$25</definedName>
    <definedName name="Z_0C288681_088E_4FC4_8BD6_796BC822419A_.wvu.FilterData" localSheetId="1" hidden="1">'ΠΕΠ 2021-2027'!$A$6:$L$25</definedName>
    <definedName name="Z_0C6E683A_387A_431F_9AA3_4A3F9BA7D12A_.wvu.FilterData" localSheetId="1" hidden="1">'ΠΕΠ 2021-2027'!$A$6:$L$190</definedName>
    <definedName name="Z_0C806E0F_4F37_4960_B9E7_0B1C3D77AEF1_.wvu.FilterData" localSheetId="1" hidden="1">'ΠΕΠ 2021-2027'!$A$6:$L$25</definedName>
    <definedName name="Z_0D69E838_BAE3_4F9F_B6CB_7FCBDD375F43_.wvu.FilterData" localSheetId="1" hidden="1">'ΠΕΠ 2021-2027'!$A$6:$L$25</definedName>
    <definedName name="Z_0D6E7521_CEC7_49E0_8D2D_E758C1DD3E6D_.wvu.FilterData" localSheetId="1" hidden="1">'ΠΕΠ 2021-2027'!$A$6:$L$25</definedName>
    <definedName name="Z_0D6F9BB3_A9A4_41A0_AF7B_3D68A12CC428_.wvu.FilterData" localSheetId="1" hidden="1">'ΠΕΠ 2021-2027'!$A$6:$L$190</definedName>
    <definedName name="Z_0DB03896_FFDE_4DC2_9BE2_B0F08F56FA08_.wvu.FilterData" localSheetId="1" hidden="1">'ΠΕΠ 2021-2027'!$A$6:$L$25</definedName>
    <definedName name="Z_0DB03F53_9A1C_4F29_A6B4_3DD773FAA6CF_.wvu.FilterData" localSheetId="1" hidden="1">'ΠΕΠ 2021-2027'!$A$6:$L$25</definedName>
    <definedName name="Z_0DB5883E_2C1D_4CE7_8059_F6001AD129BB_.wvu.FilterData" localSheetId="1" hidden="1">'ΠΕΠ 2021-2027'!$A$6:$L$25</definedName>
    <definedName name="Z_0DD872EA_941E_44C5_94A7_B22C231FFA50_.wvu.FilterData" localSheetId="1" hidden="1">'ΠΕΠ 2021-2027'!$A$6:$L$25</definedName>
    <definedName name="Z_0DF732ED_D405_458C_A38D_189C1D94FF79_.wvu.FilterData" localSheetId="1" hidden="1">'ΠΕΠ 2021-2027'!$A$6:$L$25</definedName>
    <definedName name="Z_0DFF03E9_3574_4496_B859_5055BC2E65BD_.wvu.FilterData" localSheetId="1" hidden="1">'ΠΕΠ 2021-2027'!$A$6:$L$25</definedName>
    <definedName name="Z_0E35C567_0055_4293_A59C_FB82AC44DDAB_.wvu.FilterData" localSheetId="1" hidden="1">'ΠΕΠ 2021-2027'!$A$6:$L$25</definedName>
    <definedName name="Z_0E7E0B34_1ABD_4ABF_85EA_BE1FE57F29C5_.wvu.FilterData" localSheetId="1" hidden="1">'ΠΕΠ 2021-2027'!$A$6:$L$25</definedName>
    <definedName name="Z_0E7E0B34_1ABD_4ABF_85EA_BE1FE57F29C5_.wvu.PrintArea" localSheetId="1" hidden="1">'ΠΕΠ 2021-2027'!$A$8:$L$190</definedName>
    <definedName name="Z_0E7E0B34_1ABD_4ABF_85EA_BE1FE57F29C5_.wvu.PrintTitles" localSheetId="1" hidden="1">'ΠΕΠ 2021-2027'!$1:$6</definedName>
    <definedName name="Z_0E9527A1_D562_4664_807C_9B0F552D5D31_.wvu.FilterData" localSheetId="1" hidden="1">'ΠΕΠ 2021-2027'!$A$6:$L$25</definedName>
    <definedName name="Z_0EAEB9F2_9E0A_4ED3_BA28_BE4BC0515E2C_.wvu.FilterData" localSheetId="1" hidden="1">'ΠΕΠ 2021-2027'!$A$6:$L$25</definedName>
    <definedName name="Z_0EB3E232_F9F0_4FEF_9870_DD287B0781C2_.wvu.FilterData" localSheetId="1" hidden="1">'ΠΕΠ 2021-2027'!$A$6:$L$25</definedName>
    <definedName name="Z_0ED3D79A_799D_4B47_B7C2_BCB286EC1B30_.wvu.FilterData" localSheetId="1" hidden="1">'ΠΕΠ 2021-2027'!$A$6:$L$25</definedName>
    <definedName name="Z_0EE53EC9_92BA_46BB_BA75_3E0D5DBB9D20_.wvu.FilterData" localSheetId="1" hidden="1">'ΠΕΠ 2021-2027'!$A$6:$L$25</definedName>
    <definedName name="Z_0EF952C1_F886_42E4_8469_DB623B496427_.wvu.FilterData" localSheetId="1" hidden="1">'ΠΕΠ 2021-2027'!$A$6:$L$25</definedName>
    <definedName name="Z_0F1450A3_3F89_4173_B41C_54A6C43DA819_.wvu.FilterData" localSheetId="1" hidden="1">'ΠΕΠ 2021-2027'!$A$6:$L$25</definedName>
    <definedName name="Z_0F6D427D_935B_4C5F_8F8E_AB442EF3BFA9_.wvu.FilterData" localSheetId="1" hidden="1">'ΠΕΠ 2021-2027'!$A$6:$L$25</definedName>
    <definedName name="Z_0F6F40B1_BADC_4E6A_902B_47894C5BAAB4_.wvu.FilterData" localSheetId="1" hidden="1">'ΠΕΠ 2021-2027'!$A$6:$L$190</definedName>
    <definedName name="Z_0F71CB0F_36C3_4CA8_9C24_19821BEB09F0_.wvu.FilterData" localSheetId="1" hidden="1">'ΠΕΠ 2021-2027'!$A$6:$L$25</definedName>
    <definedName name="Z_0F8C0FF3_2E0B_4925_BDD4_F28B791240C6_.wvu.FilterData" localSheetId="1" hidden="1">'ΠΕΠ 2021-2027'!$A$6:$L$25</definedName>
    <definedName name="Z_0FEB5A8A_658A_475D_989F_3F2213618A69_.wvu.FilterData" localSheetId="1" hidden="1">'ΠΕΠ 2021-2027'!$A$6:$L$25</definedName>
    <definedName name="Z_0FEC6485_97D3_4D6D_9432_0A5B26F8C532_.wvu.FilterData" localSheetId="1" hidden="1">'ΠΕΠ 2021-2027'!$A$6:$L$25</definedName>
    <definedName name="Z_101FEF97_0B31_494B_93E3_84755EB40F30_.wvu.FilterData" localSheetId="1" hidden="1">'ΠΕΠ 2021-2027'!$A$6:$L$25</definedName>
    <definedName name="Z_104E8BBB_19B4_4E20_967A_AAEEF9C166F6_.wvu.FilterData" localSheetId="1" hidden="1">'ΠΕΠ 2021-2027'!$A$6:$L$25</definedName>
    <definedName name="Z_1056C887_07E8_403C_8A35_DC2FE2B44E40_.wvu.FilterData" localSheetId="1" hidden="1">'ΠΕΠ 2021-2027'!$A$6:$L$25</definedName>
    <definedName name="Z_105A79F1_8DC9_4F9C_B7CD_37C20472FC3A_.wvu.FilterData" localSheetId="1" hidden="1">'ΠΕΠ 2021-2027'!$A$6:$L$190</definedName>
    <definedName name="Z_10624034_9A1E_415D_81A4_EDD42B38F6F4_.wvu.FilterData" localSheetId="1" hidden="1">'ΠΕΠ 2021-2027'!$A$6:$L$25</definedName>
    <definedName name="Z_107077EE_116C_4834_94FF_DADAE0C0218A_.wvu.FilterData" localSheetId="1" hidden="1">'ΠΕΠ 2021-2027'!$A$6:$L$25</definedName>
    <definedName name="Z_10AEF2C6_080E_4A6C_86C7_83C1893BB5DA_.wvu.FilterData" localSheetId="1" hidden="1">'ΠΕΠ 2021-2027'!$A$6:$L$25</definedName>
    <definedName name="Z_10B30E57_4C96_482D_8CEB_6FAA458AAFC8_.wvu.FilterData" localSheetId="1" hidden="1">'ΠΕΠ 2021-2027'!$A$6:$L$25</definedName>
    <definedName name="Z_10BE4C1C_663B_4849_A95B_B8B9B555CC4D_.wvu.FilterData" localSheetId="1" hidden="1">'ΠΕΠ 2021-2027'!$A$6:$L$25</definedName>
    <definedName name="Z_10E9C818_A078_4B48_9B4D_6098B2139D9E_.wvu.FilterData" localSheetId="1" hidden="1">'ΠΕΠ 2021-2027'!$A$6:$L$25</definedName>
    <definedName name="Z_11113A08_2D02_4F3C_81CF_BF30C78A5C59_.wvu.FilterData" localSheetId="1" hidden="1">'ΠΕΠ 2021-2027'!$A$6:$L$25</definedName>
    <definedName name="Z_111716D5_1E4B_4B19_BE39_B6908A3510C8_.wvu.FilterData" localSheetId="1" hidden="1">'ΠΕΠ 2021-2027'!$A$6:$L$25</definedName>
    <definedName name="Z_111B2CC5_7646_4D3B_882F_8F16238F4A98_.wvu.FilterData" localSheetId="1" hidden="1">'ΠΕΠ 2021-2027'!$A$6:$L$25</definedName>
    <definedName name="Z_11283B4B_669C_419F_84F1_C6F6520243D1_.wvu.FilterData" localSheetId="1" hidden="1">'ΠΕΠ 2021-2027'!$A$6:$L$25</definedName>
    <definedName name="Z_11593482_D1B2_45A0_A63F_FA1C11564E43_.wvu.FilterData" localSheetId="1" hidden="1">'ΠΕΠ 2021-2027'!$A$6:$L$25</definedName>
    <definedName name="Z_11B730AA_01F2_450C_A842_89A341289DFE_.wvu.FilterData" localSheetId="1" hidden="1">'ΠΕΠ 2021-2027'!$A$6:$L$25</definedName>
    <definedName name="Z_1214A57F_2125_4CE9_AE51_D6B8E8C86A50_.wvu.FilterData" localSheetId="1" hidden="1">'ΠΕΠ 2021-2027'!$A$6:$L$25</definedName>
    <definedName name="Z_121FC9EC_90C8_40D0_8029_D800935A1E8B_.wvu.FilterData" localSheetId="1" hidden="1">'ΠΕΠ 2021-2027'!$A$6:$L$190</definedName>
    <definedName name="Z_1222F2AC_9B6B_4A06_AA59_5AE489300196_.wvu.FilterData" localSheetId="1" hidden="1">'ΠΕΠ 2021-2027'!$A$6:$L$25</definedName>
    <definedName name="Z_12340C58_7442_478A_A2AF_0D575FA24EEA_.wvu.FilterData" localSheetId="1" hidden="1">'ΠΕΠ 2021-2027'!$A$6:$L$25</definedName>
    <definedName name="Z_12357360_E372_44D2_8C04_34CA833371ED_.wvu.FilterData" localSheetId="1" hidden="1">'ΠΕΠ 2021-2027'!$A$6:$L$25</definedName>
    <definedName name="Z_125B6617_470E_4C0C_9A4E_A0D7A8E0B4FE_.wvu.FilterData" localSheetId="1" hidden="1">'ΠΕΠ 2021-2027'!$A$6:$L$190</definedName>
    <definedName name="Z_12C46314_979A_4B95_B0D4_5C9A990A8FB7_.wvu.FilterData" localSheetId="1" hidden="1">'ΠΕΠ 2021-2027'!$A$6:$L$25</definedName>
    <definedName name="Z_12D8D113_31CE_49A2_BCBE_0E7A7ABE45D2_.wvu.FilterData" localSheetId="1" hidden="1">'ΠΕΠ 2021-2027'!$A$6:$L$190</definedName>
    <definedName name="Z_12D8D113_31CE_49A2_BCBE_0E7A7ABE45D2_.wvu.PrintArea" localSheetId="1" hidden="1">'ΠΕΠ 2021-2027'!$A$8:$L$190</definedName>
    <definedName name="Z_12D8D113_31CE_49A2_BCBE_0E7A7ABE45D2_.wvu.PrintTitles" localSheetId="1" hidden="1">'ΠΕΠ 2021-2027'!$1:$6</definedName>
    <definedName name="Z_12EDE27B_4DB0_476E_997D_0BACC4C8FE4E_.wvu.FilterData" localSheetId="1" hidden="1">'ΠΕΠ 2021-2027'!$A$6:$L$25</definedName>
    <definedName name="Z_12F84725_914B_4C14_B0D1_3BF87BF43618_.wvu.FilterData" localSheetId="1" hidden="1">'ΠΕΠ 2021-2027'!$A$6:$L$25</definedName>
    <definedName name="Z_131F0976_D823_4296_AC41_99038FB416F7_.wvu.FilterData" localSheetId="1" hidden="1">'ΠΕΠ 2021-2027'!$A$6:$L$25</definedName>
    <definedName name="Z_13353218_9EAB_4661_A66F_176E20DF874C_.wvu.FilterData" localSheetId="1" hidden="1">'ΠΕΠ 2021-2027'!$A$6:$L$25</definedName>
    <definedName name="Z_1394325D_5F10_4A0B_B700_1C3D9613DC10_.wvu.FilterData" localSheetId="1" hidden="1">'ΠΕΠ 2021-2027'!$A$6:$L$25</definedName>
    <definedName name="Z_1427F5D8_A8DF_4917_B8C5_D309A40435F7_.wvu.FilterData" localSheetId="1" hidden="1">'ΠΕΠ 2021-2027'!$A$6:$L$190</definedName>
    <definedName name="Z_143ABCF0_0B50_4EAC_AB51_6C9DF4BC31AF_.wvu.FilterData" localSheetId="1" hidden="1">'ΠΕΠ 2021-2027'!$A$6:$L$25</definedName>
    <definedName name="Z_147CED99_F8DE_4A2A_BCB6_F1660F4A97CB_.wvu.FilterData" localSheetId="1" hidden="1">'ΠΕΠ 2021-2027'!$A$6:$L$25</definedName>
    <definedName name="Z_1482AAA4_9295_4605_9F29_7CE213211E7E_.wvu.FilterData" localSheetId="1" hidden="1">'ΠΕΠ 2021-2027'!$A$6:$L$25</definedName>
    <definedName name="Z_149AADEA_6C38_4EBC_A1A3_DC5085A2DA72_.wvu.FilterData" localSheetId="1" hidden="1">'ΠΕΠ 2021-2027'!$A$6:$L$25</definedName>
    <definedName name="Z_14DBB1C7_2EBE_44F6_8826_A751F0ACBEA8_.wvu.FilterData" localSheetId="1" hidden="1">'ΠΕΠ 2021-2027'!$A$6:$L$25</definedName>
    <definedName name="Z_150BCB3F_F612_4FAC_A3E8_B82033920CB9_.wvu.FilterData" localSheetId="1" hidden="1">'ΠΕΠ 2021-2027'!$A$6:$L$190</definedName>
    <definedName name="Z_157B5013_0C30_4B61_A914_D758B2744A10_.wvu.FilterData" localSheetId="1" hidden="1">'ΠΕΠ 2021-2027'!$A$6:$L$25</definedName>
    <definedName name="Z_15E2B27F_687F_456B_8038_013CC4CAD6A4_.wvu.FilterData" localSheetId="1" hidden="1">'ΠΕΠ 2021-2027'!$A$6:$L$25</definedName>
    <definedName name="Z_16115D74_C1FD_4E06_A064_D5C9A7B85E70_.wvu.FilterData" localSheetId="1" hidden="1">'ΠΕΠ 2021-2027'!$A$6:$L$25</definedName>
    <definedName name="Z_1635EDC0_1847_4F9D_B9A2_A49E3DA04929_.wvu.FilterData" localSheetId="1" hidden="1">'ΠΕΠ 2021-2027'!$A$6:$L$25</definedName>
    <definedName name="Z_164BE791_8916_4021_9E0B_BC4B2D1BA925_.wvu.FilterData" localSheetId="1" hidden="1">'ΠΕΠ 2021-2027'!$A$6:$L$25</definedName>
    <definedName name="Z_167A9B35_C059_4C40_96F4_A425158028E7_.wvu.FilterData" localSheetId="1" hidden="1">'ΠΕΠ 2021-2027'!$A$6:$L$25</definedName>
    <definedName name="Z_1689D5D3_2E4C_4B8B_82F3_0B5006222E71_.wvu.FilterData" localSheetId="1" hidden="1">'ΠΕΠ 2021-2027'!$A$6:$L$25</definedName>
    <definedName name="Z_16975A44_CC7C_4D38_BB91_A4B1172BE7E1_.wvu.FilterData" localSheetId="1" hidden="1">'ΠΕΠ 2021-2027'!$A$6:$L$190</definedName>
    <definedName name="Z_16CFC47D_BEDA_4FFD_8885_BAC8B4B9BA02_.wvu.FilterData" localSheetId="1" hidden="1">'ΠΕΠ 2021-2027'!$A$6:$L$25</definedName>
    <definedName name="Z_170D1A06_A060_48C9_B905_F23F0DCA39A4_.wvu.FilterData" localSheetId="1" hidden="1">'ΠΕΠ 2021-2027'!$A$6:$L$25</definedName>
    <definedName name="Z_170D2A16_F848_4C05_B7B6_78A2846AF19E_.wvu.FilterData" localSheetId="1" hidden="1">'ΠΕΠ 2021-2027'!$A$6:$L$190</definedName>
    <definedName name="Z_1723CD9E_3DC7_4C01_A7CC_7B8C3114ABE2_.wvu.FilterData" localSheetId="1" hidden="1">'ΠΕΠ 2021-2027'!$A$6:$L$25</definedName>
    <definedName name="Z_17254F64_A6B3_4593_9CF4_B73CF5C6F9BE_.wvu.FilterData" localSheetId="1" hidden="1">'ΠΕΠ 2021-2027'!$A$6:$L$25</definedName>
    <definedName name="Z_1727F74B_67E7_4FDC_A737_CD06CEA27D25_.wvu.FilterData" localSheetId="1" hidden="1">'ΠΕΠ 2021-2027'!$A$6:$L$190</definedName>
    <definedName name="Z_174B2D99_6A0C_449F_A39F_3D71C93A324E_.wvu.FilterData" localSheetId="1" hidden="1">'ΠΕΠ 2021-2027'!$A$6:$L$25</definedName>
    <definedName name="Z_1753C3A1_2B62_47AA_85F1_A2274AB4C7DF_.wvu.FilterData" localSheetId="1" hidden="1">'ΠΕΠ 2021-2027'!$A$6:$L$190</definedName>
    <definedName name="Z_17EC595C_C5AA_4833_BB4F_2B23DC4C7F2C_.wvu.FilterData" localSheetId="1" hidden="1">'ΠΕΠ 2021-2027'!$A$6:$L$25</definedName>
    <definedName name="Z_183547AE_3A90_406C_91A3_DA0F30D7D1FC_.wvu.FilterData" localSheetId="1" hidden="1">'ΠΕΠ 2021-2027'!$A$6:$L$25</definedName>
    <definedName name="Z_184C120F_D4D2_4D2B_82CB_6F2AD5A53D1E_.wvu.FilterData" localSheetId="1" hidden="1">'ΠΕΠ 2021-2027'!$A$6:$L$25</definedName>
    <definedName name="Z_186EC6DE_9A6A_4574_A8EF_1A2C7245816F_.wvu.FilterData" localSheetId="1" hidden="1">'ΠΕΠ 2021-2027'!$A$6:$L$25</definedName>
    <definedName name="Z_18AEE773_F633_421F_82FA_9FD5D12D61F2_.wvu.FilterData" localSheetId="1" hidden="1">'ΠΕΠ 2021-2027'!$A$6:$L$190</definedName>
    <definedName name="Z_18BC5DC6_1C30_4089_9A6E_4A8E866A3DAC_.wvu.FilterData" localSheetId="1" hidden="1">'ΠΕΠ 2021-2027'!$A$6:$L$190</definedName>
    <definedName name="Z_18C36E17_BB02_490F_BF3F_419FC87832D1_.wvu.FilterData" localSheetId="1" hidden="1">'ΠΕΠ 2021-2027'!$A$6:$L$25</definedName>
    <definedName name="Z_18DBE2DC_4B52_45C4_8A43_F45B5DF7CE39_.wvu.FilterData" localSheetId="1" hidden="1">'ΠΕΠ 2021-2027'!$A$6:$L$25</definedName>
    <definedName name="Z_18DC642F_CC93_4888_B0A3_27B14686D376_.wvu.FilterData" localSheetId="1" hidden="1">'ΠΕΠ 2021-2027'!$A$6:$L$25</definedName>
    <definedName name="Z_18E5E0A3_89B8_480D_9377_C8448DC07523_.wvu.FilterData" localSheetId="1" hidden="1">'ΠΕΠ 2021-2027'!$A$6:$L$25</definedName>
    <definedName name="Z_19111C58_FECC_4C21_9D0D_557D8916C72C_.wvu.FilterData" localSheetId="1" hidden="1">'ΠΕΠ 2021-2027'!$A$6:$L$25</definedName>
    <definedName name="Z_191E1D2F_E4D6_4961_AFFF_120463DA3F82_.wvu.FilterData" localSheetId="1" hidden="1">'ΠΕΠ 2021-2027'!$A$6:$L$190</definedName>
    <definedName name="Z_19273BEE_4F70_43AD_A959_1DC71F4A9DB0_.wvu.FilterData" localSheetId="1" hidden="1">'ΠΕΠ 2021-2027'!$A$6:$L$25</definedName>
    <definedName name="Z_194247F8_23AA_471B_A186_736D07A8AD5C_.wvu.FilterData" localSheetId="1" hidden="1">'ΠΕΠ 2021-2027'!$A$6:$L$25</definedName>
    <definedName name="Z_1942E800_1B2B_4B83_A6ED_781188B0DB18_.wvu.FilterData" localSheetId="1" hidden="1">'ΠΕΠ 2021-2027'!$A$6:$L$190</definedName>
    <definedName name="Z_19755583_B116_4B63_A712_D0C589C60061_.wvu.FilterData" localSheetId="1" hidden="1">'ΠΕΠ 2021-2027'!$A$6:$L$25</definedName>
    <definedName name="Z_199D99E2_D0A8_4E80_ACCF_650038B8B615_.wvu.FilterData" localSheetId="1" hidden="1">'ΠΕΠ 2021-2027'!$A$6:$L$25</definedName>
    <definedName name="Z_19B2D627_2ACD_467A_96BB_55E87184D772_.wvu.FilterData" localSheetId="1" hidden="1">'ΠΕΠ 2021-2027'!$A$6:$L$25</definedName>
    <definedName name="Z_19C2CC12_8815_4900_A728_F1FF9B5C32B9_.wvu.FilterData" localSheetId="1" hidden="1">'ΠΕΠ 2021-2027'!$A$6:$L$25</definedName>
    <definedName name="Z_19C4D6A8_39F7_4A45_8D1D_EE196F5709D7_.wvu.FilterData" localSheetId="1" hidden="1">'ΠΕΠ 2021-2027'!$A$6:$L$25</definedName>
    <definedName name="Z_1A03DD49_56B9_4BDD_9C4D_52931B9D3DDA_.wvu.FilterData" localSheetId="1" hidden="1">'ΠΕΠ 2021-2027'!$A$6:$L$25</definedName>
    <definedName name="Z_1A21E181_A18F_4B9C_9146_377348A65576_.wvu.FilterData" localSheetId="1" hidden="1">'ΠΕΠ 2021-2027'!$A$6:$L$190</definedName>
    <definedName name="Z_1A22591A_40B0_4B6F_AB6D_4A3ED53A40E7_.wvu.FilterData" localSheetId="1" hidden="1">'ΠΕΠ 2021-2027'!$A$6:$L$190</definedName>
    <definedName name="Z_1A5B65A9_F05B_4562_BFE8_CC00EFE21970_.wvu.FilterData" localSheetId="1" hidden="1">'ΠΕΠ 2021-2027'!$A$6:$L$25</definedName>
    <definedName name="Z_1A63AAC1_0DFF_4F90_B1B8_9686E87FD905_.wvu.FilterData" localSheetId="1" hidden="1">'ΠΕΠ 2021-2027'!$A$6:$L$190</definedName>
    <definedName name="Z_1A7555FD_447C_4EEC_9C6A_0FEF8A117AFF_.wvu.FilterData" localSheetId="1" hidden="1">'ΠΕΠ 2021-2027'!$A$6:$L$25</definedName>
    <definedName name="Z_1A8703D4_AAB0_4BA9_8358_4645D48E7D81_.wvu.FilterData" localSheetId="1" hidden="1">'ΠΕΠ 2021-2027'!$A$6:$L$190</definedName>
    <definedName name="Z_1A926C39_E0FF_466B_A3BE_945057C5F1A4_.wvu.FilterData" localSheetId="1" hidden="1">'ΠΕΠ 2021-2027'!$A$6:$L$25</definedName>
    <definedName name="Z_1A94BB23_3C07_4EE5_8981_F76677D0CCB7_.wvu.FilterData" localSheetId="1" hidden="1">'ΠΕΠ 2021-2027'!$A$6:$L$25</definedName>
    <definedName name="Z_1AD08E74_EA8C_44D4_BE37_56A1379EABD7_.wvu.FilterData" localSheetId="1" hidden="1">'ΠΕΠ 2021-2027'!$A$6:$L$25</definedName>
    <definedName name="Z_1AF91149_13D5_44B1_BF71_B58819EB8621_.wvu.FilterData" localSheetId="1" hidden="1">'ΠΕΠ 2021-2027'!$A$6:$L$25</definedName>
    <definedName name="Z_1B04D373_71D4_4240_8D0B_619CB7D05097_.wvu.FilterData" localSheetId="1" hidden="1">'ΠΕΠ 2021-2027'!$A$6:$L$25</definedName>
    <definedName name="Z_1BA85475_3ED3_4A41_AC3A_987C937CEE48_.wvu.FilterData" localSheetId="1" hidden="1">'ΠΕΠ 2021-2027'!$A$6:$L$25</definedName>
    <definedName name="Z_1BD0557A_E7A7_4DB6_B027_1EC00507CB95_.wvu.FilterData" localSheetId="1" hidden="1">'ΠΕΠ 2021-2027'!$A$6:$L$25</definedName>
    <definedName name="Z_1C43F5BF_896E_476D_A1AE_58FCDB05D09D_.wvu.FilterData" localSheetId="1" hidden="1">'ΠΕΠ 2021-2027'!$A$6:$L$25</definedName>
    <definedName name="Z_1CE54F82_96D2_4671_AED1_9065BFB96C1F_.wvu.FilterData" localSheetId="1" hidden="1">'ΠΕΠ 2021-2027'!$A$6:$L$25</definedName>
    <definedName name="Z_1CECB101_E0DB_4385_834E_F37681AE218B_.wvu.FilterData" localSheetId="1" hidden="1">'ΠΕΠ 2021-2027'!$A$6:$L$25</definedName>
    <definedName name="Z_1CF161C4_CF65_47DC_9D59_6302B9DAAE49_.wvu.FilterData" localSheetId="1" hidden="1">'ΠΕΠ 2021-2027'!$A$6:$L$25</definedName>
    <definedName name="Z_1CF5EB69_3A0B_4421_9E81_223B014E3439_.wvu.FilterData" localSheetId="1" hidden="1">'ΠΕΠ 2021-2027'!$A$6:$L$25</definedName>
    <definedName name="Z_1D01C45E_D1A5_4355_A8B7_76F471870B64_.wvu.FilterData" localSheetId="1" hidden="1">'ΠΕΠ 2021-2027'!$A$6:$L$25</definedName>
    <definedName name="Z_1D25CBD2_6708_4D26_B4C7_4D23D8DE4701_.wvu.FilterData" localSheetId="1" hidden="1">'ΠΕΠ 2021-2027'!$A$6:$L$25</definedName>
    <definedName name="Z_1D8BF263_1723_43D6_A95A_1649F7CE4FF9_.wvu.FilterData" localSheetId="1" hidden="1">'ΠΕΠ 2021-2027'!$A$6:$L$25</definedName>
    <definedName name="Z_1DBE67CB_F29B_41B5_8347_F46A030EA2AF_.wvu.FilterData" localSheetId="1" hidden="1">'ΠΕΠ 2021-2027'!$A$6:$L$25</definedName>
    <definedName name="Z_1E06A617_8F2C_4D75_BA4D_688F0924CF96_.wvu.FilterData" localSheetId="1" hidden="1">'ΠΕΠ 2021-2027'!$A$6:$L$25</definedName>
    <definedName name="Z_1E1CFB60_6467_4C9D_9D76_FEEFFE85ABE8_.wvu.FilterData" localSheetId="1" hidden="1">'ΠΕΠ 2021-2027'!$A$6:$L$25</definedName>
    <definedName name="Z_1E66B029_A29B_4C66_A686_78E684250CA1_.wvu.FilterData" localSheetId="1" hidden="1">'ΠΕΠ 2021-2027'!$A$6:$L$25</definedName>
    <definedName name="Z_1EF03CD7_78F1_44CB_951F_5E7736725881_.wvu.FilterData" localSheetId="1" hidden="1">'ΠΕΠ 2021-2027'!$A$6:$L$25</definedName>
    <definedName name="Z_1EF61AE6_D399_4255_8BD2_267EB1BB6E93_.wvu.FilterData" localSheetId="1" hidden="1">'ΠΕΠ 2021-2027'!$A$6:$L$25</definedName>
    <definedName name="Z_1F58140C_BEBB_4B86_A98B_2A31290FFA47_.wvu.FilterData" localSheetId="1" hidden="1">'ΠΕΠ 2021-2027'!$A$6:$L$25</definedName>
    <definedName name="Z_1FB91851_EA31_4721_8BBD_596EF94C38F6_.wvu.FilterData" localSheetId="1" hidden="1">'ΠΕΠ 2021-2027'!$A$6:$L$190</definedName>
    <definedName name="Z_1FC035E1_4C31_42F8_8930_ACCF9BE95E8F_.wvu.FilterData" localSheetId="1" hidden="1">'ΠΕΠ 2021-2027'!$A$6:$L$25</definedName>
    <definedName name="Z_1FC0FC64_8BA8_4E39_9293_65A4B3B0E8FB_.wvu.FilterData" localSheetId="1" hidden="1">'ΠΕΠ 2021-2027'!$A$6:$L$25</definedName>
    <definedName name="Z_1FF42EE0_3420_4811_A3F2_FFBE63754AD8_.wvu.FilterData" localSheetId="1" hidden="1">'ΠΕΠ 2021-2027'!$A$6:$L$25</definedName>
    <definedName name="Z_1FF6E7F0_2495_415A_B2BC_561216D2A636_.wvu.FilterData" localSheetId="1" hidden="1">'ΠΕΠ 2021-2027'!$A$6:$L$25</definedName>
    <definedName name="Z_201097B4_80D2_4B97_9761_C51503AFB62A_.wvu.FilterData" localSheetId="1" hidden="1">'ΠΕΠ 2021-2027'!$A$6:$L$25</definedName>
    <definedName name="Z_2032C1A3_A3EE_438F_9E43_67CFD182BF84_.wvu.FilterData" localSheetId="1" hidden="1">'ΠΕΠ 2021-2027'!$A$6:$L$25</definedName>
    <definedName name="Z_20443B8D_EDD5_430A_857A_1B3DB5F5E8FC_.wvu.FilterData" localSheetId="1" hidden="1">'ΠΕΠ 2021-2027'!$A$6:$L$25</definedName>
    <definedName name="Z_2058276C_6E34_4B0D_9C8C_79FB4D9D7A9E_.wvu.FilterData" localSheetId="1" hidden="1">'ΠΕΠ 2021-2027'!$A$6:$L$25</definedName>
    <definedName name="Z_208F0593_2F85_4448_98CD_F4C4E29C0814_.wvu.FilterData" localSheetId="1" hidden="1">'ΠΕΠ 2021-2027'!$A$6:$L$190</definedName>
    <definedName name="Z_20A9DDCF_9A7D_472C_B9DB_28C854C2ADEB_.wvu.FilterData" localSheetId="1" hidden="1">'ΠΕΠ 2021-2027'!$A$6:$L$25</definedName>
    <definedName name="Z_20BDDCF6_68AB_4B2C_9C66_DF8AFCEDDD19_.wvu.FilterData" localSheetId="1" hidden="1">'ΠΕΠ 2021-2027'!$A$6:$L$25</definedName>
    <definedName name="Z_20DD80DF_D801_43E1_B9FA_7BDC44D18954_.wvu.FilterData" localSheetId="1" hidden="1">'ΠΕΠ 2021-2027'!$A$6:$L$25</definedName>
    <definedName name="Z_216BD1D8_3B87_4D79_BA8C_0E593EFEDDEF_.wvu.FilterData" localSheetId="1" hidden="1">'ΠΕΠ 2021-2027'!$A$6:$L$25</definedName>
    <definedName name="Z_217D0FB4_44F3_4CCF_A7B6_7064DD5A8100_.wvu.FilterData" localSheetId="1" hidden="1">'ΠΕΠ 2021-2027'!$A$6:$L$25</definedName>
    <definedName name="Z_2183B7BA_0F04_4678_B95F_F17DAAB1D1AE_.wvu.FilterData" localSheetId="1" hidden="1">'ΠΕΠ 2021-2027'!$A$6:$L$25</definedName>
    <definedName name="Z_219365F1_0BD4_4A5C_8935_037A7D8A544C_.wvu.FilterData" localSheetId="1" hidden="1">'ΠΕΠ 2021-2027'!$A$6:$L$25</definedName>
    <definedName name="Z_21B883D2_0EE3_40ED_A286_4FDD36D708EF_.wvu.FilterData" localSheetId="1" hidden="1">'ΠΕΠ 2021-2027'!$A$6:$L$190</definedName>
    <definedName name="Z_21DE25F7_AA05_42EB_BBDF_DD15FFB82324_.wvu.FilterData" localSheetId="1" hidden="1">'ΠΕΠ 2021-2027'!$A$6:$L$25</definedName>
    <definedName name="Z_22C5D292_B31F_475B_B3D6_1453E729993A_.wvu.FilterData" localSheetId="1" hidden="1">'ΠΕΠ 2021-2027'!$A$6:$L$25</definedName>
    <definedName name="Z_22F4E2E2_7557_46BF_99C1_48FC240C05D7_.wvu.FilterData" localSheetId="1" hidden="1">'ΠΕΠ 2021-2027'!$A$6:$L$190</definedName>
    <definedName name="Z_23302C01_CE5C_42E0_BD99_060C45FC36B7_.wvu.FilterData" localSheetId="1" hidden="1">'ΠΕΠ 2021-2027'!$A$6:$L$25</definedName>
    <definedName name="Z_234510E2_F812_46AF_88F7_4510C5C48E29_.wvu.FilterData" localSheetId="1" hidden="1">'ΠΕΠ 2021-2027'!$A$6:$L$25</definedName>
    <definedName name="Z_234950C2_BB7D_4EDB_BD02_F2177F1969CE_.wvu.FilterData" localSheetId="1" hidden="1">'ΠΕΠ 2021-2027'!$A$6:$L$25</definedName>
    <definedName name="Z_23652AFF_1F42_43E9_9443_331D9416B2C8_.wvu.FilterData" localSheetId="1" hidden="1">'ΠΕΠ 2021-2027'!$A$6:$L$25</definedName>
    <definedName name="Z_23676D29_981B_4389_95BF_A1749B91B909_.wvu.FilterData" localSheetId="1" hidden="1">'ΠΕΠ 2021-2027'!$A$6:$L$25</definedName>
    <definedName name="Z_23C848B1_04ED_4709_A04A_D16147B65927_.wvu.FilterData" localSheetId="1" hidden="1">'ΠΕΠ 2021-2027'!$A$6:$L$25</definedName>
    <definedName name="Z_23DCD2A7_45A6_441E_8C3A_961AAD223BCB_.wvu.FilterData" localSheetId="1" hidden="1">'ΠΕΠ 2021-2027'!$A$6:$L$25</definedName>
    <definedName name="Z_23EE162D_AE6C_4CF7_93E1_34EAD570A673_.wvu.FilterData" localSheetId="1" hidden="1">'ΠΕΠ 2021-2027'!$A$6:$L$25</definedName>
    <definedName name="Z_23F1EA05_1BC9_4576_B96E_EDECF19BFAB4_.wvu.FilterData" localSheetId="1" hidden="1">'ΠΕΠ 2021-2027'!$A$6:$L$25</definedName>
    <definedName name="Z_240DF0D2_447E_478F_9139_BFB45DA194BF_.wvu.FilterData" localSheetId="1" hidden="1">'ΠΕΠ 2021-2027'!$A$6:$L$25</definedName>
    <definedName name="Z_241A5BDF_0FA7_49DC_A66D_E35EA59DD96F_.wvu.FilterData" localSheetId="1" hidden="1">'ΠΕΠ 2021-2027'!$A$6:$L$25</definedName>
    <definedName name="Z_24819D5B_DC1F_4BEC_9BC4_B25A6B0856AA_.wvu.FilterData" localSheetId="1" hidden="1">'ΠΕΠ 2021-2027'!$A$6:$L$25</definedName>
    <definedName name="Z_248A9CC8_7D8A_4BA4_9F04_7E023E0459C3_.wvu.FilterData" localSheetId="1" hidden="1">'ΠΕΠ 2021-2027'!$A$6:$L$25</definedName>
    <definedName name="Z_24B03895_E074_47FD_ABCE_D3049B800F4A_.wvu.FilterData" localSheetId="1" hidden="1">'ΠΕΠ 2021-2027'!$A$6:$L$25</definedName>
    <definedName name="Z_24BCBF84_3146_4A22_A52F_2C2F6CAB0724_.wvu.FilterData" localSheetId="1" hidden="1">'ΠΕΠ 2021-2027'!$A$6:$L$25</definedName>
    <definedName name="Z_24E86C19_2685_41BD_B20E_168A7B949B31_.wvu.FilterData" localSheetId="1" hidden="1">'ΠΕΠ 2021-2027'!$A$6:$L$25</definedName>
    <definedName name="Z_24E93416_8D41_474F_8CA0_0670852746F5_.wvu.FilterData" localSheetId="1" hidden="1">'ΠΕΠ 2021-2027'!$A$6:$L$25</definedName>
    <definedName name="Z_250A4CFB_DE40_4513_BA0D_EF85C9FC2125_.wvu.FilterData" localSheetId="1" hidden="1">'ΠΕΠ 2021-2027'!$A$6:$L$25</definedName>
    <definedName name="Z_25279AC9_D533_4F4F_8558_4DBB69F252B2_.wvu.FilterData" localSheetId="1" hidden="1">'ΠΕΠ 2021-2027'!$A$6:$L$25</definedName>
    <definedName name="Z_252C1295_5919_450A_96FF_9E5FAC561138_.wvu.FilterData" localSheetId="1" hidden="1">'ΠΕΠ 2021-2027'!$A$6:$L$190</definedName>
    <definedName name="Z_2574EDB0_1E94_4725_A5DB_594FB32C93AC_.wvu.FilterData" localSheetId="1" hidden="1">'ΠΕΠ 2021-2027'!$A$6:$L$25</definedName>
    <definedName name="Z_25BD04A2_50D8_40B3_A935_2EAFDDAE319A_.wvu.FilterData" localSheetId="1" hidden="1">'ΠΕΠ 2021-2027'!$A$6:$L$25</definedName>
    <definedName name="Z_2620CB0D_E549_4BA2_8ACD_B560ABFC16A1_.wvu.FilterData" localSheetId="1" hidden="1">'ΠΕΠ 2021-2027'!$A$6:$L$25</definedName>
    <definedName name="Z_262E506D_9F76_4879_B36C_0E4670FA1F28_.wvu.FilterData" localSheetId="1" hidden="1">'ΠΕΠ 2021-2027'!$A$6:$L$190</definedName>
    <definedName name="Z_263F5874_9FAA_465B_BCFA_2A1532AC4B1A_.wvu.FilterData" localSheetId="1" hidden="1">'ΠΕΠ 2021-2027'!$A$6:$L$25</definedName>
    <definedName name="Z_264558E5_2CB5_405E_ABD8_11CB4B5163DF_.wvu.FilterData" localSheetId="1" hidden="1">'ΠΕΠ 2021-2027'!$A$6:$L$25</definedName>
    <definedName name="Z_266F5B94_EA12_4028_892C_52A79656880E_.wvu.FilterData" localSheetId="1" hidden="1">'ΠΕΠ 2021-2027'!$A$6:$L$25</definedName>
    <definedName name="Z_26D359D6_C0E4_47C6_83DB_F78020D4F6E5_.wvu.FilterData" localSheetId="1" hidden="1">'ΠΕΠ 2021-2027'!$A$6:$L$190</definedName>
    <definedName name="Z_27191624_9794_4017_85A2_E515D92A9985_.wvu.FilterData" localSheetId="1" hidden="1">'ΠΕΠ 2021-2027'!$A$6:$L$25</definedName>
    <definedName name="Z_2724E085_1258_405C_97BF_1D38C240655F_.wvu.FilterData" localSheetId="1" hidden="1">'ΠΕΠ 2021-2027'!$A$6:$L$190</definedName>
    <definedName name="Z_27297281_5823_4646_B91B_A9A929A4C6F7_.wvu.FilterData" localSheetId="1" hidden="1">'ΠΕΠ 2021-2027'!$A$6:$L$190</definedName>
    <definedName name="Z_276AEC34_4AA4_4F55_AFCD_0A817BE80076_.wvu.FilterData" localSheetId="1" hidden="1">'ΠΕΠ 2021-2027'!$A$6:$L$25</definedName>
    <definedName name="Z_2780E16B_C280_408F_BD70_22065F29EDFB_.wvu.FilterData" localSheetId="1" hidden="1">'ΠΕΠ 2021-2027'!$A$6:$L$25</definedName>
    <definedName name="Z_27A0077F_182C_4BB9_82A9_74F2302AC44C_.wvu.FilterData" localSheetId="1" hidden="1">'ΠΕΠ 2021-2027'!$A$6:$L$25</definedName>
    <definedName name="Z_2815567A_7377_4EB9_9BF7_BBE946E6DA8A_.wvu.FilterData" localSheetId="1" hidden="1">'ΠΕΠ 2021-2027'!$A$6:$L$25</definedName>
    <definedName name="Z_28186007_ED4F_420D_BAF9_F96711655184_.wvu.FilterData" localSheetId="1" hidden="1">'ΠΕΠ 2021-2027'!$A$6:$L$25</definedName>
    <definedName name="Z_28DC804A_4E94_4071_B367_9C056CD4D096_.wvu.FilterData" localSheetId="1" hidden="1">'ΠΕΠ 2021-2027'!$A$6:$L$25</definedName>
    <definedName name="Z_28E6BDBA_A0BB_4024_9015_5D9415504827_.wvu.FilterData" localSheetId="1" hidden="1">'ΠΕΠ 2021-2027'!$A$6:$L$25</definedName>
    <definedName name="Z_29247BB8_7BBF_49A2_8515_22C6D34D7486_.wvu.FilterData" localSheetId="1" hidden="1">'ΠΕΠ 2021-2027'!$A$6:$L$190</definedName>
    <definedName name="Z_293765F7_3A65_432B_9A16_602424395A83_.wvu.FilterData" localSheetId="1" hidden="1">'ΠΕΠ 2021-2027'!$A$6:$L$25</definedName>
    <definedName name="Z_29497CC0_EAAF_4E7C_94E7_1500D4219247_.wvu.FilterData" localSheetId="1" hidden="1">'ΠΕΠ 2021-2027'!$A$6:$L$25</definedName>
    <definedName name="Z_29D3D43C_6C62_4129_95B1_E9DFFEF48EFF_.wvu.FilterData" localSheetId="1" hidden="1">'ΠΕΠ 2021-2027'!$A$6:$L$25</definedName>
    <definedName name="Z_2A0EE006_C02B_463E_9CC5_5B0ABB940524_.wvu.FilterData" localSheetId="1" hidden="1">'ΠΕΠ 2021-2027'!$A$6:$L$25</definedName>
    <definedName name="Z_2A6CACDC_66C8_4874_8EA8_C8E9ED966A9C_.wvu.FilterData" localSheetId="1" hidden="1">'ΠΕΠ 2021-2027'!$A$6:$L$25</definedName>
    <definedName name="Z_2AC7D7D2_0A79_4D50_A694_574FF0238BE8_.wvu.FilterData" localSheetId="1" hidden="1">'ΠΕΠ 2021-2027'!$A$6:$L$25</definedName>
    <definedName name="Z_2ADFEE00_02AC_435D_8DBE_862926CF3E5C_.wvu.FilterData" localSheetId="1" hidden="1">'ΠΕΠ 2021-2027'!$A$6:$L$25</definedName>
    <definedName name="Z_2AE4066D_B9A6_4496_BE9A_D8BE6E9FE1DB_.wvu.FilterData" localSheetId="1" hidden="1">'ΠΕΠ 2021-2027'!$A$6:$L$190</definedName>
    <definedName name="Z_2B7954F7_A56F_4B1A_82B0_09CA62F330D2_.wvu.FilterData" localSheetId="1" hidden="1">'ΠΕΠ 2021-2027'!$A$6:$L$190</definedName>
    <definedName name="Z_2B8DD66E_0CE4_41A6_BEB9_6A6849D3DA4C_.wvu.FilterData" localSheetId="1" hidden="1">'ΠΕΠ 2021-2027'!$A$6:$L$25</definedName>
    <definedName name="Z_2BA8F799_C916_4812_B23B_86BAABCA3434_.wvu.FilterData" localSheetId="1" hidden="1">'ΠΕΠ 2021-2027'!$A$6:$L$25</definedName>
    <definedName name="Z_2BCFB5D4_4889_4B53_88EC_AF27BB158AA2_.wvu.FilterData" localSheetId="1" hidden="1">'ΠΕΠ 2021-2027'!$A$6:$L$25</definedName>
    <definedName name="Z_2BD1102C_A222_4534_AFF7_A27F05D0C8E6_.wvu.FilterData" localSheetId="1" hidden="1">'ΠΕΠ 2021-2027'!$A$6:$L$25</definedName>
    <definedName name="Z_2C077CA7_ACD9_48EF_B185_B8F631997A56_.wvu.FilterData" localSheetId="1" hidden="1">'ΠΕΠ 2021-2027'!$A$6:$L$25</definedName>
    <definedName name="Z_2C1E70E5_E6E1_4809_9C66_9497BCE2100F_.wvu.FilterData" localSheetId="1" hidden="1">'ΠΕΠ 2021-2027'!$A$6:$L$25</definedName>
    <definedName name="Z_2C45A5E0_E120_4832_861F_B7446E79AED4_.wvu.FilterData" localSheetId="1" hidden="1">'ΠΕΠ 2021-2027'!$A$6:$L$25</definedName>
    <definedName name="Z_2C6AC3D1_D5D4_4C13_8D0B_6DD6A6B770B6_.wvu.FilterData" localSheetId="1" hidden="1">'ΠΕΠ 2021-2027'!$A$6:$L$25</definedName>
    <definedName name="Z_2C9B1E0C_076A_47B4_BA11_FD33C0A56F51_.wvu.FilterData" localSheetId="1" hidden="1">'ΠΕΠ 2021-2027'!$A$6:$L$190</definedName>
    <definedName name="Z_2CA3470C_EEB5_409A_9010_CE0564E76491_.wvu.FilterData" localSheetId="1" hidden="1">'ΠΕΠ 2021-2027'!$A$6:$L$25</definedName>
    <definedName name="Z_2D0ED3C1_75F7_4CD9_9CA2_C48E210EC35E_.wvu.FilterData" localSheetId="1" hidden="1">'ΠΕΠ 2021-2027'!$A$6:$L$25</definedName>
    <definedName name="Z_2D60315F_CCFE_4EA5_8D69_84D3F3E21D13_.wvu.FilterData" localSheetId="1" hidden="1">'ΠΕΠ 2021-2027'!$A$6:$L$190</definedName>
    <definedName name="Z_2D6657E1_BD1C_4639_AD76_6F78BBF59280_.wvu.FilterData" localSheetId="1" hidden="1">'ΠΕΠ 2021-2027'!$A$6:$L$25</definedName>
    <definedName name="Z_2DFBBABC_FE0D_4957_AFE2_AFBFBADDF41E_.wvu.FilterData" localSheetId="1" hidden="1">'ΠΕΠ 2021-2027'!$A$6:$L$25</definedName>
    <definedName name="Z_2E2511CC_A41D_4853_BE16_57A6D9D71D28_.wvu.FilterData" localSheetId="1" hidden="1">'ΠΕΠ 2021-2027'!$A$6:$L$25</definedName>
    <definedName name="Z_2E2FB038_AEC8_4962_9C0F_8FE740FB8F50_.wvu.FilterData" localSheetId="1" hidden="1">'ΠΕΠ 2021-2027'!$A$6:$L$190</definedName>
    <definedName name="Z_2E388FC3_331A_400A_9852_499467B82A78_.wvu.FilterData" localSheetId="1" hidden="1">'ΠΕΠ 2021-2027'!$A$6:$L$25</definedName>
    <definedName name="Z_2E898182_930E_4707_A445_9D1A522B8AC6_.wvu.FilterData" localSheetId="1" hidden="1">'ΠΕΠ 2021-2027'!$A$6:$L$25</definedName>
    <definedName name="Z_2EE923F5_803B_4957_AB3B_7F0B384913A8_.wvu.FilterData" localSheetId="1" hidden="1">'ΠΕΠ 2021-2027'!$A$6:$L$25</definedName>
    <definedName name="Z_2F05ECCC_D908_40DD_8350_C7DD5EF75697_.wvu.FilterData" localSheetId="1" hidden="1">'ΠΕΠ 2021-2027'!$A$6:$L$25</definedName>
    <definedName name="Z_2FF8B385_54D3_490A_B181_B6E1DE78058F_.wvu.FilterData" localSheetId="1" hidden="1">'ΠΕΠ 2021-2027'!$A$6:$L$25</definedName>
    <definedName name="Z_307CAD2C_4C12_408D_93A7_96410B624349_.wvu.FilterData" localSheetId="1" hidden="1">'ΠΕΠ 2021-2027'!$A$6:$L$25</definedName>
    <definedName name="Z_3097C7A7_21EA_4748_8EAD_A0BB639F2EFD_.wvu.FilterData" localSheetId="1" hidden="1">'ΠΕΠ 2021-2027'!$A$6:$L$25</definedName>
    <definedName name="Z_30CD3B93_590A_4D2A_A9D2_39D9AE163B7C_.wvu.FilterData" localSheetId="1" hidden="1">'ΠΕΠ 2021-2027'!$A$6:$L$25</definedName>
    <definedName name="Z_30EFFE64_05A7_4F3E_AD35_746088C658E6_.wvu.FilterData" localSheetId="1" hidden="1">'ΠΕΠ 2021-2027'!$A$6:$L$25</definedName>
    <definedName name="Z_30EFFE64_05A7_4F3E_AD35_746088C658E6_.wvu.PrintArea" localSheetId="1" hidden="1">'ΠΕΠ 2021-2027'!$A$8:$L$190</definedName>
    <definedName name="Z_30EFFE64_05A7_4F3E_AD35_746088C658E6_.wvu.PrintTitles" localSheetId="1" hidden="1">'ΠΕΠ 2021-2027'!$1:$6</definedName>
    <definedName name="Z_30F48299_F940_47DA_89DA_BD5A7E656C3A_.wvu.FilterData" localSheetId="1" hidden="1">'ΠΕΠ 2021-2027'!$A$6:$L$25</definedName>
    <definedName name="Z_31010139_2B46_4732_94DD_B94D5D65088D_.wvu.FilterData" localSheetId="1" hidden="1">'ΠΕΠ 2021-2027'!$A$6:$L$25</definedName>
    <definedName name="Z_31575EA6_9D5D_495D_97C7_5A0D0A05B43D_.wvu.FilterData" localSheetId="1" hidden="1">'ΠΕΠ 2021-2027'!$A$6:$L$25</definedName>
    <definedName name="Z_3162E220_DBC2_4DF8_A9CA_6C0F4106D328_.wvu.FilterData" localSheetId="1" hidden="1">'ΠΕΠ 2021-2027'!$A$6:$L$190</definedName>
    <definedName name="Z_318C7E36_1091_44A6_BBD7_D40010025886_.wvu.FilterData" localSheetId="1" hidden="1">'ΠΕΠ 2021-2027'!$A$6:$L$25</definedName>
    <definedName name="Z_31BA062C_A11A_45AD_97FC_8B50892731EE_.wvu.FilterData" localSheetId="1" hidden="1">'ΠΕΠ 2021-2027'!$A$6:$L$190</definedName>
    <definedName name="Z_31BEDA35_BC43_455F_8E64_97D3E3ABA052_.wvu.FilterData" localSheetId="1" hidden="1">'ΠΕΠ 2021-2027'!$A$6:$L$25</definedName>
    <definedName name="Z_31CD93EF_879A_4658_941D_B906926DB4A9_.wvu.FilterData" localSheetId="1" hidden="1">'ΠΕΠ 2021-2027'!$A$6:$L$25</definedName>
    <definedName name="Z_3229B439_4699_4A1F_992C_CF08ED15DD22_.wvu.FilterData" localSheetId="1" hidden="1">'ΠΕΠ 2021-2027'!$A$6:$L$25</definedName>
    <definedName name="Z_324D7B5E_BB85_4D93_8E8C_0B5A0EF2277F_.wvu.FilterData" localSheetId="1" hidden="1">'ΠΕΠ 2021-2027'!$A$6:$L$25</definedName>
    <definedName name="Z_324FFE72_56B7_48E3_9D5D_A2F794354EB2_.wvu.FilterData" localSheetId="1" hidden="1">'ΠΕΠ 2021-2027'!$A$6:$L$25</definedName>
    <definedName name="Z_3251FF1D_62D7_4141_B443_A4385434C4DE_.wvu.FilterData" localSheetId="1" hidden="1">'ΠΕΠ 2021-2027'!$A$6:$L$25</definedName>
    <definedName name="Z_325D3C1B_87EA_4598_989C_3A35CF731B45_.wvu.FilterData" localSheetId="1" hidden="1">'ΠΕΠ 2021-2027'!$A$6:$L$25</definedName>
    <definedName name="Z_3278EA32_A1CA_4C85_B378_B637427554AC_.wvu.FilterData" localSheetId="1" hidden="1">'ΠΕΠ 2021-2027'!$A$6:$L$25</definedName>
    <definedName name="Z_327DB9AD_71BC_4746_A0BB_960CA335418A_.wvu.FilterData" localSheetId="1" hidden="1">'ΠΕΠ 2021-2027'!$A$6:$L$25</definedName>
    <definedName name="Z_32847CF2_8F46_4045_BF12_F5B3E029E34B_.wvu.FilterData" localSheetId="1" hidden="1">'ΠΕΠ 2021-2027'!$A$6:$L$25</definedName>
    <definedName name="Z_332C293C_16E5_4E6D_86E7_174EA2030152_.wvu.FilterData" localSheetId="1" hidden="1">'ΠΕΠ 2021-2027'!$A$6:$L$190</definedName>
    <definedName name="Z_333E582D_6B71_4F56_AC7F_2F5B75846777_.wvu.FilterData" localSheetId="1" hidden="1">'ΠΕΠ 2021-2027'!$A$6:$L$25</definedName>
    <definedName name="Z_334A0E31_A09D_41AA_8365_49AC30E2375A_.wvu.FilterData" localSheetId="1" hidden="1">'ΠΕΠ 2021-2027'!$A$6:$L$190</definedName>
    <definedName name="Z_334BB067_F9A8_4EC6_9A35_3CF79D5EC79B_.wvu.FilterData" localSheetId="1" hidden="1">'ΠΕΠ 2021-2027'!$A$6:$L$190</definedName>
    <definedName name="Z_33529DCC_23E6_46D9_B8A7_7C0EC1D12CE4_.wvu.FilterData" localSheetId="1" hidden="1">'ΠΕΠ 2021-2027'!$A$6:$L$25</definedName>
    <definedName name="Z_34269BEC_0D28_41E1_BA1A_1F398295744E_.wvu.FilterData" localSheetId="1" hidden="1">'ΠΕΠ 2021-2027'!$A$6:$L$25</definedName>
    <definedName name="Z_3454866D_D04E_453C_B90F_6795BDF5D376_.wvu.FilterData" localSheetId="1" hidden="1">'ΠΕΠ 2021-2027'!$A$6:$L$190</definedName>
    <definedName name="Z_3454866D_D04E_453C_B90F_6795BDF5D376_.wvu.PrintArea" localSheetId="1" hidden="1">'ΠΕΠ 2021-2027'!$A$8:$L$190</definedName>
    <definedName name="Z_3454866D_D04E_453C_B90F_6795BDF5D376_.wvu.PrintTitles" localSheetId="1" hidden="1">'ΠΕΠ 2021-2027'!$1:$6</definedName>
    <definedName name="Z_34687023_A35B_4946_BB82_70527E744764_.wvu.FilterData" localSheetId="1" hidden="1">'ΠΕΠ 2021-2027'!$A$6:$L$25</definedName>
    <definedName name="Z_34FA7E14_E313_479E_ABAD_9F38B311E7D1_.wvu.FilterData" localSheetId="1" hidden="1">'ΠΕΠ 2021-2027'!$A$6:$L$25</definedName>
    <definedName name="Z_34FFCA49_C0DA_407F_B244_E9F7989F3C94_.wvu.FilterData" localSheetId="1" hidden="1">'ΠΕΠ 2021-2027'!$A$6:$L$25</definedName>
    <definedName name="Z_35712142_8753_4E29_9DC4_6BB3B217926D_.wvu.FilterData" localSheetId="1" hidden="1">'ΠΕΠ 2021-2027'!$A$6:$L$25</definedName>
    <definedName name="Z_35BBD46F_648E_4B4D_82BD_0E9EB1C1CB84_.wvu.FilterData" localSheetId="1" hidden="1">'ΠΕΠ 2021-2027'!$A$6:$L$190</definedName>
    <definedName name="Z_35CFC975_B803_4678_A13D_F69AFB5F6900_.wvu.FilterData" localSheetId="1" hidden="1">'ΠΕΠ 2021-2027'!$A$6:$L$25</definedName>
    <definedName name="Z_35FB047D_FA7A_4F67_B287_408B23C2A02D_.wvu.FilterData" localSheetId="1" hidden="1">'ΠΕΠ 2021-2027'!$A$6:$L$25</definedName>
    <definedName name="Z_360C349A_ADA9_4634_A160_34098288F7E7_.wvu.FilterData" localSheetId="1" hidden="1">'ΠΕΠ 2021-2027'!$A$6:$L$25</definedName>
    <definedName name="Z_3610D9AD_15BB_40E3_BFAF_BE7E73663A66_.wvu.FilterData" localSheetId="1" hidden="1">'ΠΕΠ 2021-2027'!$A$6:$L$25</definedName>
    <definedName name="Z_362856C8_256B_4C0E_A3CF_24C2F8758157_.wvu.FilterData" localSheetId="1" hidden="1">'ΠΕΠ 2021-2027'!$A$6:$L$25</definedName>
    <definedName name="Z_363D0F9E_9BCB_474E_AF2A_85E582BE0F1B_.wvu.FilterData" localSheetId="1" hidden="1">'ΠΕΠ 2021-2027'!$A$6:$L$25</definedName>
    <definedName name="Z_364825E2_20E2_4268_9D7C_2268FB2CEB7C_.wvu.FilterData" localSheetId="1" hidden="1">'ΠΕΠ 2021-2027'!$A$6:$L$25</definedName>
    <definedName name="Z_3656EDEA_D11E_4B24_89BD_B9AD5AF764BB_.wvu.FilterData" localSheetId="1" hidden="1">'ΠΕΠ 2021-2027'!$A$6:$L$25</definedName>
    <definedName name="Z_369B4394_067E_4422_8E30_6E3BCB849C5A_.wvu.FilterData" localSheetId="1" hidden="1">'ΠΕΠ 2021-2027'!$A$6:$L$25</definedName>
    <definedName name="Z_36AA5294_E67A_48AC_8AE9_C1527F6E23EA_.wvu.FilterData" localSheetId="1" hidden="1">'ΠΕΠ 2021-2027'!$A$6:$L$25</definedName>
    <definedName name="Z_36B099F7_135D_4EC1_9655_958D117ED818_.wvu.FilterData" localSheetId="1" hidden="1">'ΠΕΠ 2021-2027'!$A$6:$L$190</definedName>
    <definedName name="Z_36D2F947_CAF9_4621_9ECB_EE69EC10F8C7_.wvu.FilterData" localSheetId="1" hidden="1">'ΠΕΠ 2021-2027'!$A$6:$L$25</definedName>
    <definedName name="Z_37542D9C_C870_4922_B250_AED39383DDCE_.wvu.FilterData" localSheetId="1" hidden="1">'ΠΕΠ 2021-2027'!$A$6:$L$190</definedName>
    <definedName name="Z_37819A29_4142_43FC_95B1_541BC463E881_.wvu.FilterData" localSheetId="1" hidden="1">'ΠΕΠ 2021-2027'!$A$6:$L$25</definedName>
    <definedName name="Z_3782342E_D3AD_41DE_8FE1_6092728B6DCE_.wvu.FilterData" localSheetId="1" hidden="1">'ΠΕΠ 2021-2027'!$A$6:$L$25</definedName>
    <definedName name="Z_37A43AF3_B7FE_4E00_B8E3_EBD9167934B0_.wvu.FilterData" localSheetId="1" hidden="1">'ΠΕΠ 2021-2027'!$A$6:$L$25</definedName>
    <definedName name="Z_37A4F3B1_ABAD_42BE_96D8_C76E1EB2FBC9_.wvu.FilterData" localSheetId="1" hidden="1">'ΠΕΠ 2021-2027'!$A$6:$L$25</definedName>
    <definedName name="Z_37A8FF25_5810_44B0_80F8_925E8099AF96_.wvu.FilterData" localSheetId="1" hidden="1">'ΠΕΠ 2021-2027'!$A$6:$L$190</definedName>
    <definedName name="Z_37A8FF25_5810_44B0_80F8_925E8099AF96_.wvu.PrintArea" localSheetId="1" hidden="1">'ΠΕΠ 2021-2027'!$A$8:$L$190</definedName>
    <definedName name="Z_37A8FF25_5810_44B0_80F8_925E8099AF96_.wvu.PrintTitles" localSheetId="1" hidden="1">'ΠΕΠ 2021-2027'!$1:$6</definedName>
    <definedName name="Z_37AD5DE9_CC62_4709_ACBC_EAA672590E26_.wvu.FilterData" localSheetId="1" hidden="1">'ΠΕΠ 2021-2027'!$A$6:$L$25</definedName>
    <definedName name="Z_37CB1E3C_E681_4178_B506_35A7470932FA_.wvu.FilterData" localSheetId="1" hidden="1">'ΠΕΠ 2021-2027'!$A$6:$L$25</definedName>
    <definedName name="Z_37DEF8C7_EF2A_4DCF_8F58_AC23F8BCDBEF_.wvu.FilterData" localSheetId="1" hidden="1">'ΠΕΠ 2021-2027'!$A$6:$L$190</definedName>
    <definedName name="Z_37F39758_02D0_4006_A2A2_09A562788060_.wvu.FilterData" localSheetId="1" hidden="1">'ΠΕΠ 2021-2027'!$A$6:$L$25</definedName>
    <definedName name="Z_383C5B77_CEB3_435B_8F76_AA322BE4DCBE_.wvu.FilterData" localSheetId="1" hidden="1">'ΠΕΠ 2021-2027'!$A$6:$L$25</definedName>
    <definedName name="Z_383C5B77_CEB3_435B_8F76_AA322BE4DCBE_.wvu.PrintArea" localSheetId="1" hidden="1">'ΠΕΠ 2021-2027'!$A$8:$L$190</definedName>
    <definedName name="Z_383C5B77_CEB3_435B_8F76_AA322BE4DCBE_.wvu.PrintTitles" localSheetId="1" hidden="1">'ΠΕΠ 2021-2027'!$1:$6</definedName>
    <definedName name="Z_383DCDDC_1CB1_46D5_BE92_DF814937EACC_.wvu.FilterData" localSheetId="1" hidden="1">'ΠΕΠ 2021-2027'!$A$6:$L$190</definedName>
    <definedName name="Z_385F271C_8F0D_47FF_89A5_5A4405D0B205_.wvu.FilterData" localSheetId="1" hidden="1">'ΠΕΠ 2021-2027'!$A$6:$L$25</definedName>
    <definedName name="Z_38741434_E183_4C05_AF91_09614FC2493E_.wvu.FilterData" localSheetId="1" hidden="1">'ΠΕΠ 2021-2027'!$A$6:$L$25</definedName>
    <definedName name="Z_38B4E8F6_C4F4_46C4_A200_AFD893DFD65E_.wvu.FilterData" localSheetId="1" hidden="1">'ΠΕΠ 2021-2027'!$A$6:$L$190</definedName>
    <definedName name="Z_38CD7CEE_73D2_42F4_B5AB_C69D6FF6B8D1_.wvu.FilterData" localSheetId="1" hidden="1">'ΠΕΠ 2021-2027'!$A$6:$L$25</definedName>
    <definedName name="Z_38DCB5DE_D212_40A1_BA1A_3DFC58BF448D_.wvu.FilterData" localSheetId="1" hidden="1">'ΠΕΠ 2021-2027'!$A$6:$L$190</definedName>
    <definedName name="Z_390E2C74_04DE_49ED_B898_919A24058BF9_.wvu.FilterData" localSheetId="1" hidden="1">'ΠΕΠ 2021-2027'!$A$6:$L$25</definedName>
    <definedName name="Z_39212DA4_635E_4837_AE5C_EA28C4C6B00B_.wvu.FilterData" localSheetId="1" hidden="1">'ΠΕΠ 2021-2027'!$A$6:$L$25</definedName>
    <definedName name="Z_3976AB01_8A26_4C08_AB67_BF8AB1191D71_.wvu.FilterData" localSheetId="1" hidden="1">'ΠΕΠ 2021-2027'!$A$6:$L$25</definedName>
    <definedName name="Z_39AD0762_8E85_4FB4_BDAE_32084A3AC864_.wvu.FilterData" localSheetId="1" hidden="1">'ΠΕΠ 2021-2027'!$A$6:$L$25</definedName>
    <definedName name="Z_39EB371A_2008_4CEC_A83F_36FA46B51A6B_.wvu.FilterData" localSheetId="1" hidden="1">'ΠΕΠ 2021-2027'!$A$6:$L$190</definedName>
    <definedName name="Z_3A5C74CB_BB10_46EF_9EED_81690793536E_.wvu.FilterData" localSheetId="1" hidden="1">'ΠΕΠ 2021-2027'!$A$6:$L$25</definedName>
    <definedName name="Z_3A86FE6E_0A4E_4D9D_BD88_E5D6E7E46D0D_.wvu.FilterData" localSheetId="1" hidden="1">'ΠΕΠ 2021-2027'!$A$6:$L$25</definedName>
    <definedName name="Z_3A879540_A9CC_4834_BEE4_EC066E5C195D_.wvu.FilterData" localSheetId="1" hidden="1">'ΠΕΠ 2021-2027'!$A$6:$L$25</definedName>
    <definedName name="Z_3AA53326_805C_479F_A45F_10C7665D9AE4_.wvu.FilterData" localSheetId="1" hidden="1">'ΠΕΠ 2021-2027'!$A$6:$L$25</definedName>
    <definedName name="Z_3AAD5A91_3393_4ED7_AD16_287BCC6AD4C9_.wvu.FilterData" localSheetId="1" hidden="1">'ΠΕΠ 2021-2027'!$A$6:$L$25</definedName>
    <definedName name="Z_3ABAA496_7F8E_41C4_B67E_17C5C491F6D3_.wvu.FilterData" localSheetId="1" hidden="1">'ΠΕΠ 2021-2027'!$A$6:$L$25</definedName>
    <definedName name="Z_3ACE0953_2668_4E60_94E1_4185EDBC660C_.wvu.FilterData" localSheetId="1" hidden="1">'ΠΕΠ 2021-2027'!$A$6:$L$25</definedName>
    <definedName name="Z_3AEB9BCB_5CE5_4345_9E8B_733BA7179F61_.wvu.FilterData" localSheetId="1" hidden="1">'ΠΕΠ 2021-2027'!$A$6:$L$190</definedName>
    <definedName name="Z_3AF5C9B5_1881_46CF_9692_4DECBB4FD829_.wvu.FilterData" localSheetId="1" hidden="1">'ΠΕΠ 2021-2027'!$A$6:$L$25</definedName>
    <definedName name="Z_3B120E06_583E_4B47_828D_20285420016A_.wvu.FilterData" localSheetId="1" hidden="1">'ΠΕΠ 2021-2027'!$A$6:$L$25</definedName>
    <definedName name="Z_3B321FF9_5099_45AB_9B83_0E3B14CB1DDC_.wvu.FilterData" localSheetId="1" hidden="1">'ΠΕΠ 2021-2027'!$A$6:$L$25</definedName>
    <definedName name="Z_3B44AACA_2909_4C67_9D30_A5607A50E129_.wvu.FilterData" localSheetId="1" hidden="1">'ΠΕΠ 2021-2027'!$A$6:$L$190</definedName>
    <definedName name="Z_3B946345_E83F_4757_850B_1AE94C8A7011_.wvu.FilterData" localSheetId="1" hidden="1">'ΠΕΠ 2021-2027'!$A$6:$L$25</definedName>
    <definedName name="Z_3BADD84F_3876_4566_AAC6_CB3DE2D0B02B_.wvu.FilterData" localSheetId="1" hidden="1">'ΠΕΠ 2021-2027'!$A$6:$L$190</definedName>
    <definedName name="Z_3BC5228F_6E5B_4955_B857_F76106EC8D0E_.wvu.FilterData" localSheetId="1" hidden="1">'ΠΕΠ 2021-2027'!$A$6:$L$190</definedName>
    <definedName name="Z_3C482716_4092_44DF_9F51_E3B229FCD6EE_.wvu.FilterData" localSheetId="1" hidden="1">'ΠΕΠ 2021-2027'!$A$6:$L$190</definedName>
    <definedName name="Z_3CA4982D_BDB3_44E6_B884_7090963B20EC_.wvu.FilterData" localSheetId="1" hidden="1">'ΠΕΠ 2021-2027'!$A$6:$L$25</definedName>
    <definedName name="Z_3CBC0BBA_3A9A_4964_B0E6_CEE1B1152D43_.wvu.FilterData" localSheetId="1" hidden="1">'ΠΕΠ 2021-2027'!$A$6:$L$25</definedName>
    <definedName name="Z_3D2FE566_0B05_40E5_8185_69B2CD98E0AE_.wvu.FilterData" localSheetId="1" hidden="1">'ΠΕΠ 2021-2027'!$A$6:$L$25</definedName>
    <definedName name="Z_3D64648E_9F5A_4F6B_9B5C_5D6B4D2F8E44_.wvu.FilterData" localSheetId="1" hidden="1">'ΠΕΠ 2021-2027'!$A$6:$L$25</definedName>
    <definedName name="Z_3D64805E_0B78_48E3_B1B3_5324FCE63F57_.wvu.FilterData" localSheetId="1" hidden="1">'ΠΕΠ 2021-2027'!$A$6:$L$25</definedName>
    <definedName name="Z_3D692AC9_0935_46B1_97F2_5494F64B3B76_.wvu.FilterData" localSheetId="1" hidden="1">'ΠΕΠ 2021-2027'!$A$6:$L$25</definedName>
    <definedName name="Z_3D964738_2CC5_4727_B18E_454588A85624_.wvu.FilterData" localSheetId="1" hidden="1">'ΠΕΠ 2021-2027'!$A$6:$L$25</definedName>
    <definedName name="Z_3DA07A05_E52F_49FA_8D64_1EE03D445BF1_.wvu.FilterData" localSheetId="1" hidden="1">'ΠΕΠ 2021-2027'!$A$6:$L$25</definedName>
    <definedName name="Z_3DB4D077_68C6_4846_904E_D674074AD2D4_.wvu.FilterData" localSheetId="1" hidden="1">'ΠΕΠ 2021-2027'!$A$6:$L$25</definedName>
    <definedName name="Z_3DCDCB3D_84EE_4795_AECE_3D70A120465D_.wvu.FilterData" localSheetId="1" hidden="1">'ΠΕΠ 2021-2027'!$A$6:$L$25</definedName>
    <definedName name="Z_3E0056CD_4C30_4DD3_8751_6E91C6EFE3E7_.wvu.FilterData" localSheetId="1" hidden="1">'ΠΕΠ 2021-2027'!$A$6:$L$25</definedName>
    <definedName name="Z_3E1E1248_52AB_4BD9_8708_D57E4AEED2AF_.wvu.FilterData" localSheetId="1" hidden="1">'ΠΕΠ 2021-2027'!$A$6:$L$190</definedName>
    <definedName name="Z_3E3528E1_5718_4681_8A79_2986A2122443_.wvu.FilterData" localSheetId="1" hidden="1">'ΠΕΠ 2021-2027'!$A$6:$L$25</definedName>
    <definedName name="Z_3E4DA169_0E11_4956_A626_CB759E2CB16C_.wvu.FilterData" localSheetId="1" hidden="1">'ΠΕΠ 2021-2027'!$A$6:$L$25</definedName>
    <definedName name="Z_3E641344_C879_4038_8535_F6574D8AA63A_.wvu.FilterData" localSheetId="1" hidden="1">'ΠΕΠ 2021-2027'!$A$6:$L$25</definedName>
    <definedName name="Z_3EA0B7A2_D6E9_4793_8E0A_D868282D71E4_.wvu.FilterData" localSheetId="1" hidden="1">'ΠΕΠ 2021-2027'!$A$6:$L$25</definedName>
    <definedName name="Z_3EAEA378_3696_4075_8F58_AB1F78E0A4FF_.wvu.FilterData" localSheetId="1" hidden="1">'ΠΕΠ 2021-2027'!$A$6:$L$25</definedName>
    <definedName name="Z_3EB6DC9C_F5B2_47FE_84E7_A990AB1F6B04_.wvu.FilterData" localSheetId="1" hidden="1">'ΠΕΠ 2021-2027'!$A$6:$L$190</definedName>
    <definedName name="Z_3EB6DC9C_F5B2_47FE_84E7_A990AB1F6B04_.wvu.PrintArea" localSheetId="1" hidden="1">'ΠΕΠ 2021-2027'!$A$8:$L$190</definedName>
    <definedName name="Z_3EB6DC9C_F5B2_47FE_84E7_A990AB1F6B04_.wvu.PrintTitles" localSheetId="1" hidden="1">'ΠΕΠ 2021-2027'!$1:$6</definedName>
    <definedName name="Z_3EF7F620_5FB2_4028_B35C_68951A132A93_.wvu.FilterData" localSheetId="1" hidden="1">'ΠΕΠ 2021-2027'!$A$6:$L$25</definedName>
    <definedName name="Z_3F0839B3_10AF_447E_B1B1_51F8D80F5EC9_.wvu.FilterData" localSheetId="1" hidden="1">'ΠΕΠ 2021-2027'!$A$6:$L$25</definedName>
    <definedName name="Z_3F122705_B20D_4B5F_88A2_48408051EC07_.wvu.FilterData" localSheetId="1" hidden="1">'ΠΕΠ 2021-2027'!$A$6:$L$25</definedName>
    <definedName name="Z_3F215A75_507F_4A7C_94AF_F583B0E6EE21_.wvu.FilterData" localSheetId="1" hidden="1">'ΠΕΠ 2021-2027'!$A$6:$L$190</definedName>
    <definedName name="Z_3F303109_44BE_430E_931F_C99A34E4FC45_.wvu.FilterData" localSheetId="1" hidden="1">'ΠΕΠ 2021-2027'!$A$6:$L$190</definedName>
    <definedName name="Z_3F321223_86EF_4831_A563_038DA38D2A25_.wvu.FilterData" localSheetId="1" hidden="1">'ΠΕΠ 2021-2027'!$A$6:$L$25</definedName>
    <definedName name="Z_3F4694F6_8651_4C64_A80F_A6D9C0B5D061_.wvu.FilterData" localSheetId="1" hidden="1">'ΠΕΠ 2021-2027'!$A$6:$L$25</definedName>
    <definedName name="Z_3F52C931_322D_4F38_9C5D_D5F66CC0AB02_.wvu.FilterData" localSheetId="1" hidden="1">'ΠΕΠ 2021-2027'!$A$6:$L$25</definedName>
    <definedName name="Z_3FB6C884_B293_41D7_AB63_775945C261BF_.wvu.FilterData" localSheetId="1" hidden="1">'ΠΕΠ 2021-2027'!$A$6:$L$25</definedName>
    <definedName name="Z_3FE20C38_3C5B_47AD_A7FD_95DB38CF45A0_.wvu.FilterData" localSheetId="1" hidden="1">'ΠΕΠ 2021-2027'!$A$6:$L$25</definedName>
    <definedName name="Z_3FF617E6_8007_423F_ACB6_91AC025F85DD_.wvu.FilterData" localSheetId="1" hidden="1">'ΠΕΠ 2021-2027'!$A$6:$L$25</definedName>
    <definedName name="Z_3FFF6230_F7F4_48EF_B5FB_DD48DBBF9736_.wvu.FilterData" localSheetId="1" hidden="1">'ΠΕΠ 2021-2027'!$A$6:$L$25</definedName>
    <definedName name="Z_403DAFDD_083B_4975_A35B_82A0FFB78182_.wvu.FilterData" localSheetId="1" hidden="1">'ΠΕΠ 2021-2027'!$A$6:$L$25</definedName>
    <definedName name="Z_40407E69_3714_4438_865D_D96C0D58522E_.wvu.FilterData" localSheetId="1" hidden="1">'ΠΕΠ 2021-2027'!$A$6:$L$190</definedName>
    <definedName name="Z_40407E69_3714_4438_865D_D96C0D58522E_.wvu.PrintArea" localSheetId="1" hidden="1">'ΠΕΠ 2021-2027'!$A$8:$L$190</definedName>
    <definedName name="Z_40407E69_3714_4438_865D_D96C0D58522E_.wvu.PrintTitles" localSheetId="1" hidden="1">'ΠΕΠ 2021-2027'!$1:$6</definedName>
    <definedName name="Z_406A3644_4E23_4F31_A311_1D124A1BFA66_.wvu.FilterData" localSheetId="1" hidden="1">'ΠΕΠ 2021-2027'!$A$6:$L$25</definedName>
    <definedName name="Z_40BC5D66_760F_482A_8701_04A5CDA79AC6_.wvu.FilterData" localSheetId="1" hidden="1">'ΠΕΠ 2021-2027'!$A$6:$L$25</definedName>
    <definedName name="Z_415C55CB_BDA2_4731_AC33_555681C70007_.wvu.FilterData" localSheetId="1" hidden="1">'ΠΕΠ 2021-2027'!$A$6:$L$25</definedName>
    <definedName name="Z_4183180C_212E_488E_BEA4_AEEFD4D60CAA_.wvu.FilterData" localSheetId="1" hidden="1">'ΠΕΠ 2021-2027'!$A$6:$L$25</definedName>
    <definedName name="Z_41858CE3_7A2A_4636_ADF7_AE9E6380727B_.wvu.FilterData" localSheetId="1" hidden="1">'ΠΕΠ 2021-2027'!$A$6:$L$25</definedName>
    <definedName name="Z_41C18EF6_5DC6_4538_8FB5_3E6ACE2C35F7_.wvu.FilterData" localSheetId="1" hidden="1">'ΠΕΠ 2021-2027'!$A$6:$L$190</definedName>
    <definedName name="Z_41CD7859_4005_4252_AB5B_108BEA1FCBC3_.wvu.FilterData" localSheetId="1" hidden="1">'ΠΕΠ 2021-2027'!$A$6:$L$25</definedName>
    <definedName name="Z_41F3AE9A_47C8_44FA_872C_C0E64BF57948_.wvu.FilterData" localSheetId="1" hidden="1">'ΠΕΠ 2021-2027'!$A$6:$L$25</definedName>
    <definedName name="Z_4202282E_9E2D_48FA_AE20_1B319E2ED01C_.wvu.FilterData" localSheetId="1" hidden="1">'ΠΕΠ 2021-2027'!$A$6:$L$25</definedName>
    <definedName name="Z_427D3DB1_87D6_476B_993F_313C895C69EB_.wvu.FilterData" localSheetId="1" hidden="1">'ΠΕΠ 2021-2027'!$A$6:$L$25</definedName>
    <definedName name="Z_428CB13D_4937_47B5_8842_5A62DE488928_.wvu.FilterData" localSheetId="1" hidden="1">'ΠΕΠ 2021-2027'!$A$6:$L$25</definedName>
    <definedName name="Z_42A19B34_8879_4339_A66E_712861F1D353_.wvu.FilterData" localSheetId="1" hidden="1">'ΠΕΠ 2021-2027'!$A$6:$L$25</definedName>
    <definedName name="Z_42B51755_8C59_40C7_9A73_D68809E45A2F_.wvu.FilterData" localSheetId="1" hidden="1">'ΠΕΠ 2021-2027'!$A$6:$L$25</definedName>
    <definedName name="Z_42B9DA87_A8E2_4E33_B6D1_10E716AA1D94_.wvu.FilterData" localSheetId="1" hidden="1">'ΠΕΠ 2021-2027'!$A$6:$L$25</definedName>
    <definedName name="Z_42BF7F24_79BF_4CAF_9061_182AEFBE4EA9_.wvu.FilterData" localSheetId="1" hidden="1">'ΠΕΠ 2021-2027'!$A$6:$L$25</definedName>
    <definedName name="Z_437F8332_8990_4F65_A55F_211964FC6FA0_.wvu.FilterData" localSheetId="1" hidden="1">'ΠΕΠ 2021-2027'!$A$6:$L$25</definedName>
    <definedName name="Z_439A7412_5F1A_4505_AAAE_6073658D7B58_.wvu.FilterData" localSheetId="1" hidden="1">'ΠΕΠ 2021-2027'!$A$6:$L$25</definedName>
    <definedName name="Z_439CB08F_727F_45D4_AF5D_52ED5119046F_.wvu.FilterData" localSheetId="1" hidden="1">'ΠΕΠ 2021-2027'!$A$6:$L$190</definedName>
    <definedName name="Z_43FAD643_D3D0_4C56_A2BC_8FDF3DECC01E_.wvu.FilterData" localSheetId="1" hidden="1">'ΠΕΠ 2021-2027'!$A$6:$L$25</definedName>
    <definedName name="Z_43FDCD1F_75CE_4804_B71E_4684176CC258_.wvu.FilterData" localSheetId="1" hidden="1">'ΠΕΠ 2021-2027'!$A$6:$L$25</definedName>
    <definedName name="Z_44096B8D_1679_43F4_AC66_0870D6B6BEFF_.wvu.FilterData" localSheetId="1" hidden="1">'ΠΕΠ 2021-2027'!$A$6:$L$25</definedName>
    <definedName name="Z_44610583_34F0_46E0_BFA2_3D6043D203F1_.wvu.FilterData" localSheetId="1" hidden="1">'ΠΕΠ 2021-2027'!$A$6:$L$25</definedName>
    <definedName name="Z_44695DF0_2CD7_4E45_9741_40FA63336734_.wvu.FilterData" localSheetId="1" hidden="1">'ΠΕΠ 2021-2027'!$A$6:$L$25</definedName>
    <definedName name="Z_449AE848_F761_4654_855C_F771CCDE1577_.wvu.FilterData" localSheetId="1" hidden="1">'ΠΕΠ 2021-2027'!$A$6:$L$25</definedName>
    <definedName name="Z_44AF8D00_7E77_4A1D_A6D0_DBE8CC77B0F1_.wvu.FilterData" localSheetId="1" hidden="1">'ΠΕΠ 2021-2027'!$A$6:$L$25</definedName>
    <definedName name="Z_44C3DD88_7F26_4C77_B50D_5BC81EA4C4BA_.wvu.FilterData" localSheetId="1" hidden="1">'ΠΕΠ 2021-2027'!$A$6:$L$25</definedName>
    <definedName name="Z_44CC53AE_5265_4E4A_B89F_678A6FC1E2CD_.wvu.FilterData" localSheetId="1" hidden="1">'ΠΕΠ 2021-2027'!$A$6:$L$25</definedName>
    <definedName name="Z_44CE542B_5335_491A_918B_5607345C111A_.wvu.FilterData" localSheetId="1" hidden="1">'ΠΕΠ 2021-2027'!$A$6:$L$25</definedName>
    <definedName name="Z_44DBD889_EFC2_4560_AE80_82A25AC4394F_.wvu.FilterData" localSheetId="1" hidden="1">'ΠΕΠ 2021-2027'!$A$6:$L$25</definedName>
    <definedName name="Z_45035F79_8125_4F5E_A1D7_567FA4494299_.wvu.FilterData" localSheetId="1" hidden="1">'ΠΕΠ 2021-2027'!$A$6:$L$25</definedName>
    <definedName name="Z_45553D51_9888_436D_9DE5_07C3703EE79C_.wvu.FilterData" localSheetId="1" hidden="1">'ΠΕΠ 2021-2027'!$A$6:$L$25</definedName>
    <definedName name="Z_457945D6_4DF2_4A8A_B6A0_41AFA404B4F8_.wvu.FilterData" localSheetId="1" hidden="1">'ΠΕΠ 2021-2027'!$A$6:$L$25</definedName>
    <definedName name="Z_4587E28C_DFA2_41A7_A995_ABCC8B7E6676_.wvu.FilterData" localSheetId="1" hidden="1">'ΠΕΠ 2021-2027'!$A$6:$L$25</definedName>
    <definedName name="Z_45B0405B_7FB7_4E69_B4E4_F1C48BD3E050_.wvu.FilterData" localSheetId="1" hidden="1">'ΠΕΠ 2021-2027'!$A$6:$L$25</definedName>
    <definedName name="Z_4605E1ED_74AC_4059_9C5C_9A4859040DBE_.wvu.FilterData" localSheetId="1" hidden="1">'ΠΕΠ 2021-2027'!$A$6:$L$25</definedName>
    <definedName name="Z_46C46485_D720_4A5E_8F6F_AE770C03BBB4_.wvu.FilterData" localSheetId="1" hidden="1">'ΠΕΠ 2021-2027'!$A$6:$L$25</definedName>
    <definedName name="Z_46E41584_491C_4513_8E60_678A7D978BE3_.wvu.FilterData" localSheetId="1" hidden="1">'ΠΕΠ 2021-2027'!$A$6:$L$190</definedName>
    <definedName name="Z_46E63F34_EB1D_430C_8E82_2DEFAB05F00B_.wvu.FilterData" localSheetId="1" hidden="1">'ΠΕΠ 2021-2027'!$A$6:$L$25</definedName>
    <definedName name="Z_46EEC4CD_DC56_4240_97D1_154F5A75CAB0_.wvu.FilterData" localSheetId="1" hidden="1">'ΠΕΠ 2021-2027'!$A$6:$L$25</definedName>
    <definedName name="Z_47287472_85D6_4B98_84EC_45935ADCA8B0_.wvu.FilterData" localSheetId="1" hidden="1">'ΠΕΠ 2021-2027'!$A$6:$L$25</definedName>
    <definedName name="Z_472EBE47_CE17_4FEC_AAF5_7E6FF0FD11C3_.wvu.FilterData" localSheetId="1" hidden="1">'ΠΕΠ 2021-2027'!$A$6:$L$25</definedName>
    <definedName name="Z_47AA0354_3994_4988_9B37_CC2A9F7A5842_.wvu.FilterData" localSheetId="1" hidden="1">'ΠΕΠ 2021-2027'!$A$6:$L$25</definedName>
    <definedName name="Z_47C41B50_257D_4A2D_92E8_1405B1935F2F_.wvu.FilterData" localSheetId="1" hidden="1">'ΠΕΠ 2021-2027'!$A$6:$L$25</definedName>
    <definedName name="Z_47EA8723_A757_4075_A143_F80A678964F0_.wvu.FilterData" localSheetId="1" hidden="1">'ΠΕΠ 2021-2027'!$A$6:$L$25</definedName>
    <definedName name="Z_483C9C1F_AA80_4094_A81D_F162DB9C00C9_.wvu.FilterData" localSheetId="1" hidden="1">'ΠΕΠ 2021-2027'!$A$6:$L$25</definedName>
    <definedName name="Z_4864F1CB_ED33_4756_B47D_398B8D4FD48D_.wvu.FilterData" localSheetId="1" hidden="1">'ΠΕΠ 2021-2027'!$A$6:$L$25</definedName>
    <definedName name="Z_487ADB88_5346_4D7E_857F_D6B68F1D4616_.wvu.FilterData" localSheetId="1" hidden="1">'ΠΕΠ 2021-2027'!$A$6:$L$25</definedName>
    <definedName name="Z_489191AB_3882_4843_8121_4D3C1D2245D7_.wvu.FilterData" localSheetId="1" hidden="1">'ΠΕΠ 2021-2027'!$A$1:$L$25</definedName>
    <definedName name="Z_48AF4B0E_7C23_46CB_AF34_E55D858EC98F_.wvu.FilterData" localSheetId="1" hidden="1">'ΠΕΠ 2021-2027'!$A$6:$L$25</definedName>
    <definedName name="Z_48F96B58_FE39_46EC_9859_292B5925E0BD_.wvu.FilterData" localSheetId="1" hidden="1">'ΠΕΠ 2021-2027'!$A$6:$L$25</definedName>
    <definedName name="Z_491969B3_0EFF_4DC4_A875_F7604C0814DE_.wvu.FilterData" localSheetId="1" hidden="1">'ΠΕΠ 2021-2027'!$A$6:$L$25</definedName>
    <definedName name="Z_491969B3_0EFF_4DC4_A875_F7604C0814DE_.wvu.PrintArea" localSheetId="1" hidden="1">'ΠΕΠ 2021-2027'!$A$8:$L$190</definedName>
    <definedName name="Z_491969B3_0EFF_4DC4_A875_F7604C0814DE_.wvu.PrintTitles" localSheetId="1" hidden="1">'ΠΕΠ 2021-2027'!$1:$6</definedName>
    <definedName name="Z_498558DE_03E4_49B0_9505_FFE633187273_.wvu.FilterData" localSheetId="1" hidden="1">'ΠΕΠ 2021-2027'!$A$6:$L$25</definedName>
    <definedName name="Z_49D7D965_8292_43B7_A63C_7D1F6C4B9308_.wvu.FilterData" localSheetId="1" hidden="1">'ΠΕΠ 2021-2027'!$A$6:$L$25</definedName>
    <definedName name="Z_4A0A7984_CDC1_4BA5_A2AC_7C6C12D65FF0_.wvu.FilterData" localSheetId="1" hidden="1">'ΠΕΠ 2021-2027'!$A$6:$L$25</definedName>
    <definedName name="Z_4A5835AE_1CB5_4664_AAD9_3BA156BFB75C_.wvu.FilterData" localSheetId="1" hidden="1">'ΠΕΠ 2021-2027'!$A$6:$L$25</definedName>
    <definedName name="Z_4A7A0563_F51E_4201_B92D_03716E453B18_.wvu.FilterData" localSheetId="1" hidden="1">'ΠΕΠ 2021-2027'!$A$6:$L$25</definedName>
    <definedName name="Z_4A7E2475_7D76_4D27_A3EB_9AEB0D004EAD_.wvu.FilterData" localSheetId="1" hidden="1">'ΠΕΠ 2021-2027'!$A$6:$L$25</definedName>
    <definedName name="Z_4ABA231B_D40C_4523_91B6_2E392EF4CED0_.wvu.FilterData" localSheetId="1" hidden="1">'ΠΕΠ 2021-2027'!$A$6:$L$25</definedName>
    <definedName name="Z_4AF3D439_0A07_4696_A29C_824E02265ECD_.wvu.FilterData" localSheetId="1" hidden="1">'ΠΕΠ 2021-2027'!$A$6:$L$190</definedName>
    <definedName name="Z_4B01633C_169D_4ECD_B9C1_5F8FBD305A1A_.wvu.FilterData" localSheetId="1" hidden="1">'ΠΕΠ 2021-2027'!$A$6:$L$25</definedName>
    <definedName name="Z_4B44F2C4_6886_4DD3_8E62_D105700A1B52_.wvu.FilterData" localSheetId="1" hidden="1">'ΠΕΠ 2021-2027'!$A$6:$L$25</definedName>
    <definedName name="Z_4BB1D0A3_D8D4_4215_B844_3EA01612854B_.wvu.FilterData" localSheetId="1" hidden="1">'ΠΕΠ 2021-2027'!$A$6:$L$25</definedName>
    <definedName name="Z_4BB8C6F4_FDBE_4351_9315_CCA91AE946B8_.wvu.FilterData" localSheetId="1" hidden="1">'ΠΕΠ 2021-2027'!$A$6:$L$25</definedName>
    <definedName name="Z_4BCCA0C1_38D5_4B8F_BB32_A93A3468C7C4_.wvu.FilterData" localSheetId="1" hidden="1">'ΠΕΠ 2021-2027'!$A$6:$L$25</definedName>
    <definedName name="Z_4BD90F1D_1657_4372_BBE5_AD8D931B0B63_.wvu.FilterData" localSheetId="1" hidden="1">'ΠΕΠ 2021-2027'!$A$6:$L$190</definedName>
    <definedName name="Z_4BF03B80_6478_44ED_B328_F035685C7468_.wvu.FilterData" localSheetId="1" hidden="1">'ΠΕΠ 2021-2027'!$A$6:$L$190</definedName>
    <definedName name="Z_4C4A66C3_BB82_4F81_91E9_B47E310D8797_.wvu.FilterData" localSheetId="1" hidden="1">'ΠΕΠ 2021-2027'!$A$6:$L$25</definedName>
    <definedName name="Z_4CB1C4A4_C26A_4EC9_9A9B_85069E45B495_.wvu.FilterData" localSheetId="1" hidden="1">'ΠΕΠ 2021-2027'!$A$6:$L$190</definedName>
    <definedName name="Z_4CBB22C4_A03B_4E63_8F32_A33A1304D26B_.wvu.FilterData" localSheetId="1" hidden="1">'ΠΕΠ 2021-2027'!$A$6:$L$25</definedName>
    <definedName name="Z_4CC8FB25_7B13_4E8C_B035_862535E56FA9_.wvu.FilterData" localSheetId="1" hidden="1">'ΠΕΠ 2021-2027'!$A$6:$L$25</definedName>
    <definedName name="Z_4CDA7689_1A3A_4F50_9F25_36C17DA733E2_.wvu.FilterData" localSheetId="1" hidden="1">'ΠΕΠ 2021-2027'!$A$6:$L$190</definedName>
    <definedName name="Z_4CF73441_C09D_4895_AE21_83955F896200_.wvu.FilterData" localSheetId="1" hidden="1">'ΠΕΠ 2021-2027'!$A$6:$L$190</definedName>
    <definedName name="Z_4D10C5BA_C4C9_48F8_A586_C28F168DCB3B_.wvu.FilterData" localSheetId="1" hidden="1">'ΠΕΠ 2021-2027'!$A$6:$L$25</definedName>
    <definedName name="Z_4D594620_BD2D_4D23_A7E7_70BBB53E6274_.wvu.FilterData" localSheetId="1" hidden="1">'ΠΕΠ 2021-2027'!$A$6:$L$25</definedName>
    <definedName name="Z_4D59B2DD_5552_4CC3_953A_ECEAE2F028C2_.wvu.FilterData" localSheetId="1" hidden="1">'ΠΕΠ 2021-2027'!$A$6:$L$190</definedName>
    <definedName name="Z_4D65B870_9971_44F4_A3C0_7BBFEF43B451_.wvu.FilterData" localSheetId="1" hidden="1">'ΠΕΠ 2021-2027'!$A$6:$L$25</definedName>
    <definedName name="Z_4D6C553B_73EA_46E7_BD68_C1FCEB550549_.wvu.FilterData" localSheetId="1" hidden="1">'ΠΕΠ 2021-2027'!$A$6:$L$190</definedName>
    <definedName name="Z_4D6F03F4_FB26_45E5_AA70_54701F3A3490_.wvu.FilterData" localSheetId="1" hidden="1">'ΠΕΠ 2021-2027'!$A$6:$L$25</definedName>
    <definedName name="Z_4D932CD7_E05F_42D8_86AD_41CB4DF78524_.wvu.FilterData" localSheetId="1" hidden="1">'ΠΕΠ 2021-2027'!$A$6:$L$25</definedName>
    <definedName name="Z_4DAB23B2_A9C3_4D3C_98AC_30299F9FEF73_.wvu.FilterData" localSheetId="1" hidden="1">'ΠΕΠ 2021-2027'!$A$6:$L$25</definedName>
    <definedName name="Z_4DC4B7E6_575D_474A_B475_381A22C7847C_.wvu.FilterData" localSheetId="1" hidden="1">'ΠΕΠ 2021-2027'!$A$6:$L$25</definedName>
    <definedName name="Z_4DFC57BF_AC93_4F77_876A_C58AD3A9D8EA_.wvu.FilterData" localSheetId="1" hidden="1">'ΠΕΠ 2021-2027'!$A$6:$L$25</definedName>
    <definedName name="Z_4E09ACC4_F567_4DDF_BF26_56A9C0291425_.wvu.FilterData" localSheetId="1" hidden="1">'ΠΕΠ 2021-2027'!$A$6:$L$25</definedName>
    <definedName name="Z_4E532512_A586_4D11_B8F6_BC0EA5D6E123_.wvu.FilterData" localSheetId="1" hidden="1">'ΠΕΠ 2021-2027'!$A$6:$L$25</definedName>
    <definedName name="Z_4ECEFE60_0C2A_4E6D_A766_4920E3C68CAF_.wvu.FilterData" localSheetId="1" hidden="1">'ΠΕΠ 2021-2027'!$A$6:$L$25</definedName>
    <definedName name="Z_4ED69838_5FCE_4628_850A_87DCC1049736_.wvu.FilterData" localSheetId="1" hidden="1">'ΠΕΠ 2021-2027'!$A$6:$L$25</definedName>
    <definedName name="Z_4F1E5D9D_E203_463B_BE3A_808469FB713A_.wvu.FilterData" localSheetId="1" hidden="1">'ΠΕΠ 2021-2027'!$A$6:$L$190</definedName>
    <definedName name="Z_4F22522A_7268_4335_9F59_2A4DEC6229E0_.wvu.FilterData" localSheetId="1" hidden="1">'ΠΕΠ 2021-2027'!$A$6:$L$25</definedName>
    <definedName name="Z_4F2D676C_3C55_486E_A4B7_8DF356FB32CD_.wvu.FilterData" localSheetId="1" hidden="1">'ΠΕΠ 2021-2027'!$A$6:$L$25</definedName>
    <definedName name="Z_4F432F15_7606_466C_9011_F150D8A5CB14_.wvu.FilterData" localSheetId="1" hidden="1">'ΠΕΠ 2021-2027'!$A$6:$L$190</definedName>
    <definedName name="Z_4F5CCEF5_8A5B_41D6_B1EE_50915788185F_.wvu.FilterData" localSheetId="1" hidden="1">'ΠΕΠ 2021-2027'!$A$6:$L$25</definedName>
    <definedName name="Z_4F7A48B0_9102_4314_81E7_9980734014DD_.wvu.FilterData" localSheetId="1" hidden="1">'ΠΕΠ 2021-2027'!$A$6:$L$25</definedName>
    <definedName name="Z_4F7F472D_7622_4115_BC2A_96CBFA7D83BB_.wvu.FilterData" localSheetId="1" hidden="1">'ΠΕΠ 2021-2027'!$A$6:$L$25</definedName>
    <definedName name="Z_4F81D64E_583B_417E_95CC_F9931932DE5E_.wvu.FilterData" localSheetId="1" hidden="1">'ΠΕΠ 2021-2027'!$A$6:$L$25</definedName>
    <definedName name="Z_4FDCA873_B5CA_437F_A371_61A34DFC25B7_.wvu.FilterData" localSheetId="1" hidden="1">'ΠΕΠ 2021-2027'!$A$6:$L$190</definedName>
    <definedName name="Z_4FE4AC8C_C3BF_4E2F_A2BB_32BDE8C157B2_.wvu.FilterData" localSheetId="1" hidden="1">'ΠΕΠ 2021-2027'!$A$6:$L$25</definedName>
    <definedName name="Z_4FE9A3FB_C0DB_4CB1_AC00_99410DDB87F3_.wvu.FilterData" localSheetId="1" hidden="1">'ΠΕΠ 2021-2027'!$A$6:$L$25</definedName>
    <definedName name="Z_50290D72_5485_4720_A7F4_919D23A22DFA_.wvu.FilterData" localSheetId="1" hidden="1">'ΠΕΠ 2021-2027'!$A$6:$L$25</definedName>
    <definedName name="Z_504D5276_12EE_431F_886C_8E6474FC55E3_.wvu.FilterData" localSheetId="1" hidden="1">'ΠΕΠ 2021-2027'!$A$6:$L$25</definedName>
    <definedName name="Z_50616AC4_3CE8_40DF_B69D_3301E0A78000_.wvu.FilterData" localSheetId="1" hidden="1">'ΠΕΠ 2021-2027'!$A$6:$L$190</definedName>
    <definedName name="Z_508C51E8_03C4_4CF6_AF14_8018127DEB1E_.wvu.FilterData" localSheetId="1" hidden="1">'ΠΕΠ 2021-2027'!$A$6:$L$25</definedName>
    <definedName name="Z_50B521A9_3906_4058_A44A_BEF412FFBEEE_.wvu.FilterData" localSheetId="1" hidden="1">'ΠΕΠ 2021-2027'!$A$6:$L$25</definedName>
    <definedName name="Z_50C06A43_0508_4535_80BA_C81EC941094B_.wvu.FilterData" localSheetId="1" hidden="1">'ΠΕΠ 2021-2027'!$A$6:$L$25</definedName>
    <definedName name="Z_513C1834_EE18_4B87_B9B7_A124F10C1DE8_.wvu.FilterData" localSheetId="1" hidden="1">'ΠΕΠ 2021-2027'!$A$6:$L$25</definedName>
    <definedName name="Z_5174F850_AEF0_4ADC_A1C3_476E4578A26C_.wvu.FilterData" localSheetId="1" hidden="1">'ΠΕΠ 2021-2027'!$A$6:$L$25</definedName>
    <definedName name="Z_51B84FC5_A5D1_4AF5_A9CB_7F8EF84B9CBE_.wvu.FilterData" localSheetId="1" hidden="1">'ΠΕΠ 2021-2027'!$A$6:$L$190</definedName>
    <definedName name="Z_51EFCA4E_83DB_46D1_9AA3_1336B22BF361_.wvu.FilterData" localSheetId="1" hidden="1">'ΠΕΠ 2021-2027'!$A$6:$L$25</definedName>
    <definedName name="Z_524C35EA_64CD_4076_824A_38BEB2F86B1F_.wvu.FilterData" localSheetId="1" hidden="1">'ΠΕΠ 2021-2027'!$A$6:$L$25</definedName>
    <definedName name="Z_52851618_6A32_4D1A_9B5B_448830F32920_.wvu.FilterData" localSheetId="1" hidden="1">'ΠΕΠ 2021-2027'!$A$6:$L$25</definedName>
    <definedName name="Z_529AC402_6702_4957_A90A_48B47A8E53D1_.wvu.FilterData" localSheetId="1" hidden="1">'ΠΕΠ 2021-2027'!$A$6:$L$190</definedName>
    <definedName name="Z_52D2582B_2704_4641_8788_6B5EA71BDD3D_.wvu.FilterData" localSheetId="1" hidden="1">'ΠΕΠ 2021-2027'!$A$6:$L$25</definedName>
    <definedName name="Z_5303A1CA_1527_4097_983A_1AD979390FD8_.wvu.FilterData" localSheetId="1" hidden="1">'ΠΕΠ 2021-2027'!$A$6:$L$25</definedName>
    <definedName name="Z_5332464F_840A_48D3_A3D2_A83752B8829B_.wvu.FilterData" localSheetId="1" hidden="1">'ΠΕΠ 2021-2027'!$A$6:$L$25</definedName>
    <definedName name="Z_541D5674_4619_43A8_97A8_991E31384EC6_.wvu.FilterData" localSheetId="1" hidden="1">'ΠΕΠ 2021-2027'!$A$6:$L$25</definedName>
    <definedName name="Z_54294954_B7E4_487A_840B_53F203BB8973_.wvu.FilterData" localSheetId="1" hidden="1">'ΠΕΠ 2021-2027'!$A$6:$L$25</definedName>
    <definedName name="Z_54295F44_C444_45FB_B81B_9CC23544C94D_.wvu.FilterData" localSheetId="1" hidden="1">'ΠΕΠ 2021-2027'!$A$6:$L$25</definedName>
    <definedName name="Z_5453015F_DE81_43EC_988D_C80F6627B9FE_.wvu.FilterData" localSheetId="1" hidden="1">'ΠΕΠ 2021-2027'!$A$6:$L$25</definedName>
    <definedName name="Z_5458D7FC_CB45_436E_8873_9C701AFBB6C0_.wvu.FilterData" localSheetId="1" hidden="1">'ΠΕΠ 2021-2027'!$A$6:$L$25</definedName>
    <definedName name="Z_545DB9C5_70CD_44F1_9BC6_F3EEEF18285A_.wvu.FilterData" localSheetId="1" hidden="1">'ΠΕΠ 2021-2027'!$A$6:$L$190</definedName>
    <definedName name="Z_5472D851_88C3_4869_A17B_BFD7C2B8B327_.wvu.FilterData" localSheetId="1" hidden="1">'ΠΕΠ 2021-2027'!$A$6:$L$25</definedName>
    <definedName name="Z_54D6A503_C7F6_4033_A4A4_6D8856C49A61_.wvu.FilterData" localSheetId="1" hidden="1">'ΠΕΠ 2021-2027'!$A$6:$L$25</definedName>
    <definedName name="Z_54E4959F_1985_4232_8A38_06360BFFBEE9_.wvu.FilterData" localSheetId="1" hidden="1">'ΠΕΠ 2021-2027'!$A$6:$L$25</definedName>
    <definedName name="Z_54FADF1C_F345_4F8F_A5B4_D599B5894421_.wvu.FilterData" localSheetId="1" hidden="1">'ΠΕΠ 2021-2027'!$A$6:$L$25</definedName>
    <definedName name="Z_55008AD0_E768_495D_9F05_6B6A3A964C3E_.wvu.FilterData" localSheetId="1" hidden="1">'ΠΕΠ 2021-2027'!$A$6:$L$25</definedName>
    <definedName name="Z_5508ABEC_83B0_4F6D_889A_09032C7645DA_.wvu.FilterData" localSheetId="1" hidden="1">'ΠΕΠ 2021-2027'!$A$6:$L$190</definedName>
    <definedName name="Z_551DF9F7_618D_4737_92E4_77B478E4D615_.wvu.FilterData" localSheetId="1" hidden="1">'ΠΕΠ 2021-2027'!$A$6:$L$190</definedName>
    <definedName name="Z_553637C4_BF8F_4984_970C_BDB880968433_.wvu.FilterData" localSheetId="1" hidden="1">'ΠΕΠ 2021-2027'!$A$6:$L$190</definedName>
    <definedName name="Z_55AF7933_A87A_401A_925E_3F7C8DD1D757_.wvu.FilterData" localSheetId="1" hidden="1">'ΠΕΠ 2021-2027'!$A$6:$L$25</definedName>
    <definedName name="Z_55C9FC67_7203_48C8_90D9_65AA91E27DC8_.wvu.FilterData" localSheetId="1" hidden="1">'ΠΕΠ 2021-2027'!$A$6:$L$25</definedName>
    <definedName name="Z_55D15E95_4996_4ECE_B1E6_91FFB9378FE0_.wvu.FilterData" localSheetId="1" hidden="1">'ΠΕΠ 2021-2027'!$A$6:$L$25</definedName>
    <definedName name="Z_55D5C930_FA3E_4786_946B_C792ACA72A91_.wvu.FilterData" localSheetId="1" hidden="1">'ΠΕΠ 2021-2027'!$A$6:$L$190</definedName>
    <definedName name="Z_55DB4DC9_F923_41D7_9CB0_91D822EE5D6D_.wvu.FilterData" localSheetId="1" hidden="1">'ΠΕΠ 2021-2027'!$A$6:$L$190</definedName>
    <definedName name="Z_565FA1ED_B360_4F65_853C_E3E29BA2D21C_.wvu.FilterData" localSheetId="1" hidden="1">'ΠΕΠ 2021-2027'!$A$6:$L$25</definedName>
    <definedName name="Z_5662913F_111A_42BD_81D8_45D8657A73AF_.wvu.FilterData" localSheetId="1" hidden="1">'ΠΕΠ 2021-2027'!$A$6:$L$25</definedName>
    <definedName name="Z_5681211C_BC78_431F_AB22_BD5C137C9C86_.wvu.FilterData" localSheetId="1" hidden="1">'ΠΕΠ 2021-2027'!$A$6:$L$25</definedName>
    <definedName name="Z_56C2D7A7_DD0F_439D_8F51_6EAFAF03C37A_.wvu.FilterData" localSheetId="1" hidden="1">'ΠΕΠ 2021-2027'!$A$6:$L$25</definedName>
    <definedName name="Z_572F400C_2883_4B5D_B5DA_34A32672F603_.wvu.FilterData" localSheetId="1" hidden="1">'ΠΕΠ 2021-2027'!$A$6:$L$25</definedName>
    <definedName name="Z_577BDD1A_82FD_46D2_A9E9_A4F248CC64B0_.wvu.FilterData" localSheetId="1" hidden="1">'ΠΕΠ 2021-2027'!$A$6:$L$25</definedName>
    <definedName name="Z_57C0FF8A_4214_4FAD_9002_CF2F078552EC_.wvu.FilterData" localSheetId="1" hidden="1">'ΠΕΠ 2021-2027'!$A$6:$L$25</definedName>
    <definedName name="Z_57D381D6_1EE9_477D_9914_5FB5275922B8_.wvu.FilterData" localSheetId="1" hidden="1">'ΠΕΠ 2021-2027'!$A$6:$L$25</definedName>
    <definedName name="Z_57DFA0F0_BA0D_48BA_8EA5_7BA19555C2AF_.wvu.FilterData" localSheetId="1" hidden="1">'ΠΕΠ 2021-2027'!$A$6:$L$190</definedName>
    <definedName name="Z_57E4B626_6428_4AD1_839D_26952C2AECF6_.wvu.FilterData" localSheetId="1" hidden="1">'ΠΕΠ 2021-2027'!$A$6:$L$25</definedName>
    <definedName name="Z_5824F682_33E1_4D8C_9590_A1D28BCE90D4_.wvu.FilterData" localSheetId="1" hidden="1">'ΠΕΠ 2021-2027'!$A$6:$L$25</definedName>
    <definedName name="Z_582B4920_F911_4967_8B5C_F9203C6AB43D_.wvu.FilterData" localSheetId="1" hidden="1">'ΠΕΠ 2021-2027'!$A$6:$L$25</definedName>
    <definedName name="Z_58644C5F_518D_4E79_987B_590D3EB67E73_.wvu.FilterData" localSheetId="1" hidden="1">'ΠΕΠ 2021-2027'!$A$6:$L$25</definedName>
    <definedName name="Z_58BA5B14_C8EC_440E_A93A_CB61CDE08D7D_.wvu.FilterData" localSheetId="1" hidden="1">'ΠΕΠ 2021-2027'!$A$6:$L$25</definedName>
    <definedName name="Z_58D6CF4D_B180_4B2E_BCE0_15EA946E8E11_.wvu.FilterData" localSheetId="1" hidden="1">'ΠΕΠ 2021-2027'!$A$6:$L$25</definedName>
    <definedName name="Z_591CDDE0_9C85_48C1_A647_A9C4D5C51D52_.wvu.FilterData" localSheetId="1" hidden="1">'ΠΕΠ 2021-2027'!$A$6:$L$25</definedName>
    <definedName name="Z_5937FCF2_88B3_4A43_B0F3_6B75E28E87C7_.wvu.FilterData" localSheetId="1" hidden="1">'ΠΕΠ 2021-2027'!$A$6:$L$25</definedName>
    <definedName name="Z_5942E3DF_0547_4FB1_A0C9_D6F266DF849E_.wvu.FilterData" localSheetId="1" hidden="1">'ΠΕΠ 2021-2027'!$A$6:$L$25</definedName>
    <definedName name="Z_599B7D72_7E25_4F15_B2DD_BE2FF2AD8933_.wvu.FilterData" localSheetId="1" hidden="1">'ΠΕΠ 2021-2027'!$A$6:$L$25</definedName>
    <definedName name="Z_59E2FC08_1D79_4AE1_99AF_3E3DB1845D43_.wvu.FilterData" localSheetId="1" hidden="1">'ΠΕΠ 2021-2027'!$A$6:$L$25</definedName>
    <definedName name="Z_59F4A337_2BB8_4544_8B67_5395F7CE20CD_.wvu.FilterData" localSheetId="1" hidden="1">'ΠΕΠ 2021-2027'!$A$6:$L$190</definedName>
    <definedName name="Z_5A8F10BE_926D_44A7_AC60_F64504207B6D_.wvu.FilterData" localSheetId="1" hidden="1">'ΠΕΠ 2021-2027'!$A$6:$L$25</definedName>
    <definedName name="Z_5ADBC4EF_BF14_430F_BE47_398B3027F34A_.wvu.FilterData" localSheetId="1" hidden="1">'ΠΕΠ 2021-2027'!$A$6:$L$25</definedName>
    <definedName name="Z_5B3C3F81_2B36_48CB_8A12_17A3E4EA5E38_.wvu.FilterData" localSheetId="1" hidden="1">'ΠΕΠ 2021-2027'!$A$6:$L$190</definedName>
    <definedName name="Z_5B7D3082_3980_42FD_A28D_EAA035B352A9_.wvu.FilterData" localSheetId="1" hidden="1">'ΠΕΠ 2021-2027'!$A$6:$L$190</definedName>
    <definedName name="Z_5B9791B2_0099_4DBB_8982_44C75974C667_.wvu.FilterData" localSheetId="1" hidden="1">'ΠΕΠ 2021-2027'!$A$6:$L$190</definedName>
    <definedName name="Z_5BB41616_1524_4C07_9B9F_37DBD90F3BEE_.wvu.FilterData" localSheetId="1" hidden="1">'ΠΕΠ 2021-2027'!$A$6:$L$25</definedName>
    <definedName name="Z_5C1C7E78_A92C_4EF0_BA91_489A751F3C51_.wvu.FilterData" localSheetId="1" hidden="1">'ΠΕΠ 2021-2027'!$A$6:$L$25</definedName>
    <definedName name="Z_5C604E3A_BADE_4EB3_9A1A_CC6BECC1D668_.wvu.FilterData" localSheetId="1" hidden="1">'ΠΕΠ 2021-2027'!$A$6:$L$25</definedName>
    <definedName name="Z_5C7F24FA_40A3_4BCD_A982_1E9246A0BF03_.wvu.FilterData" localSheetId="1" hidden="1">'ΠΕΠ 2021-2027'!$A$6:$L$25</definedName>
    <definedName name="Z_5C98C7C3_F1F1_47CF_8224_0BEFB4345A4B_.wvu.FilterData" localSheetId="1" hidden="1">'ΠΕΠ 2021-2027'!$A$6:$L$25</definedName>
    <definedName name="Z_5CFEC20A_ECA8_4FF0_8994_85576A82E848_.wvu.FilterData" localSheetId="1" hidden="1">'ΠΕΠ 2021-2027'!$A$6:$L$25</definedName>
    <definedName name="Z_5D0BBE08_C6DE_4A80_8FDE_C058DD60F924_.wvu.FilterData" localSheetId="1" hidden="1">'ΠΕΠ 2021-2027'!$A$6:$L$25</definedName>
    <definedName name="Z_5D29EB03_F438_44C5_A9BD_D24CCBBEED7E_.wvu.FilterData" localSheetId="1" hidden="1">'ΠΕΠ 2021-2027'!$A$6:$L$190</definedName>
    <definedName name="Z_5D3292AD_DF19_4548_882A_277EBF6C265C_.wvu.FilterData" localSheetId="1" hidden="1">'ΠΕΠ 2021-2027'!$A$6:$L$25</definedName>
    <definedName name="Z_5D535507_AF82_4992_97BF_EE8D2AB2C36E_.wvu.FilterData" localSheetId="1" hidden="1">'ΠΕΠ 2021-2027'!$A$6:$L$25</definedName>
    <definedName name="Z_5D6220AE_7C21_428A_8F7E_2CB9F42406B9_.wvu.FilterData" localSheetId="1" hidden="1">'ΠΕΠ 2021-2027'!$A$6:$L$25</definedName>
    <definedName name="Z_5D7F9006_B015_49A9_A745_B674A7A677FF_.wvu.FilterData" localSheetId="1" hidden="1">'ΠΕΠ 2021-2027'!$A$6:$L$25</definedName>
    <definedName name="Z_5D85B4F6_0488_4A16_9C1F_B0DD41630A5F_.wvu.FilterData" localSheetId="1" hidden="1">'ΠΕΠ 2021-2027'!$A$6:$L$25</definedName>
    <definedName name="Z_5DA48CE7_9551_4716_AFE2_79A4979B780F_.wvu.FilterData" localSheetId="1" hidden="1">'ΠΕΠ 2021-2027'!$A$6:$L$25</definedName>
    <definedName name="Z_5DCECCDB_FCA4_44B1_A9AE_E91F0688C726_.wvu.FilterData" localSheetId="1" hidden="1">'ΠΕΠ 2021-2027'!$A$6:$L$25</definedName>
    <definedName name="Z_5DDF5A1D_38D5_4164_8CAF_11B692F27053_.wvu.FilterData" localSheetId="1" hidden="1">'ΠΕΠ 2021-2027'!$A$6:$L$25</definedName>
    <definedName name="Z_5E0A1F6D_DFC4_4778_A338_F4ECDBA6FBF5_.wvu.FilterData" localSheetId="1" hidden="1">'ΠΕΠ 2021-2027'!$A$6:$L$25</definedName>
    <definedName name="Z_5E24345A_097C_4448_ADC3_EC9495FDD14F_.wvu.FilterData" localSheetId="1" hidden="1">'ΠΕΠ 2021-2027'!$A$6:$L$25</definedName>
    <definedName name="Z_5E381971_B65D_42F7_9485_23C36866BB3C_.wvu.FilterData" localSheetId="1" hidden="1">'ΠΕΠ 2021-2027'!$A$6:$L$25</definedName>
    <definedName name="Z_5E6E0744_0940_49E5_9D89_4F73ED871A4D_.wvu.FilterData" localSheetId="1" hidden="1">'ΠΕΠ 2021-2027'!$A$6:$L$25</definedName>
    <definedName name="Z_5E8F9539_8542_46EC_936E_829085E55728_.wvu.FilterData" localSheetId="1" hidden="1">'ΠΕΠ 2021-2027'!$A$6:$L$25</definedName>
    <definedName name="Z_5EDFB744_26A9_4B48_806E_593FC5FA55DC_.wvu.FilterData" localSheetId="1" hidden="1">'ΠΕΠ 2021-2027'!$A$6:$L$25</definedName>
    <definedName name="Z_5EFFCA39_98F4_466E_9E6C_76A3AB25E58B_.wvu.FilterData" localSheetId="1" hidden="1">'ΠΕΠ 2021-2027'!$A$6:$L$25</definedName>
    <definedName name="Z_5F203D54_D07E_4764_A044_D5AF5082B918_.wvu.FilterData" localSheetId="1" hidden="1">'ΠΕΠ 2021-2027'!$A$6:$L$25</definedName>
    <definedName name="Z_5F8489CC_5CD6_4ACD_824A_869FE6BD172D_.wvu.FilterData" localSheetId="1" hidden="1">'ΠΕΠ 2021-2027'!$A$6:$L$25</definedName>
    <definedName name="Z_5FA03687_2B50_463B_9942_3EF442401D75_.wvu.FilterData" localSheetId="1" hidden="1">'ΠΕΠ 2021-2027'!$A$6:$L$25</definedName>
    <definedName name="Z_5FAF1250_7042_4CDF_8D97_08157EE81363_.wvu.FilterData" localSheetId="1" hidden="1">'ΠΕΠ 2021-2027'!$A$6:$L$25</definedName>
    <definedName name="Z_5FE00B4C_1001_4522_91AC_77204339119F_.wvu.FilterData" localSheetId="1" hidden="1">'ΠΕΠ 2021-2027'!$A$6:$L$190</definedName>
    <definedName name="Z_5FE0657B_29C2_480E_A4D2_8F94439A3E53_.wvu.FilterData" localSheetId="1" hidden="1">'ΠΕΠ 2021-2027'!$A$6:$L$25</definedName>
    <definedName name="Z_5FE240D0_9F99_4C2B_A865_51613825002F_.wvu.FilterData" localSheetId="1" hidden="1">'ΠΕΠ 2021-2027'!$A$6:$L$25</definedName>
    <definedName name="Z_5FFF4119_4B5C_4178_B1BF_DB171D63E921_.wvu.Cols" localSheetId="1" hidden="1">'ΠΕΠ 2021-2027'!$A:$B,'ΠΕΠ 2021-2027'!$E:$E,'ΠΕΠ 2021-2027'!$H:$J</definedName>
    <definedName name="Z_5FFF4119_4B5C_4178_B1BF_DB171D63E921_.wvu.FilterData" localSheetId="1" hidden="1">'ΠΕΠ 2021-2027'!$A$6:$L$190</definedName>
    <definedName name="Z_5FFF4119_4B5C_4178_B1BF_DB171D63E921_.wvu.PrintArea" localSheetId="1" hidden="1">'ΠΕΠ 2021-2027'!$A$8:$L$190</definedName>
    <definedName name="Z_5FFF4119_4B5C_4178_B1BF_DB171D63E921_.wvu.PrintTitles" localSheetId="1" hidden="1">'ΠΕΠ 2021-2027'!$1:$6</definedName>
    <definedName name="Z_60017EEC_86D5_4D73_8066_F8090E6C0399_.wvu.FilterData" localSheetId="1" hidden="1">'ΠΕΠ 2021-2027'!$A$6:$L$25</definedName>
    <definedName name="Z_6002F892_540E_4A08_BC58_A2420BB13A53_.wvu.FilterData" localSheetId="1" hidden="1">'ΠΕΠ 2021-2027'!$A$6:$L$25</definedName>
    <definedName name="Z_604BDB23_3EAB_46F4_84AC_E6060F82AC82_.wvu.FilterData" localSheetId="1" hidden="1">'ΠΕΠ 2021-2027'!$A$6:$L$25</definedName>
    <definedName name="Z_604C47CC_98CB_4F32_A2BB_08BC25BD7B96_.wvu.FilterData" localSheetId="1" hidden="1">'ΠΕΠ 2021-2027'!$A$6:$L$25</definedName>
    <definedName name="Z_606A2E6D_7608_40B2_9987_A628925C35BC_.wvu.FilterData" localSheetId="1" hidden="1">'ΠΕΠ 2021-2027'!$A$6:$L$25</definedName>
    <definedName name="Z_608EAE37_8513_4846_94F5_D7B37DDCCF53_.wvu.FilterData" localSheetId="1" hidden="1">'ΠΕΠ 2021-2027'!$A$6:$L$25</definedName>
    <definedName name="Z_60AE3ED3_A789_4297_9DBF_678CED3684D7_.wvu.FilterData" localSheetId="1" hidden="1">'ΠΕΠ 2021-2027'!$A$6:$L$25</definedName>
    <definedName name="Z_60B234A8_18E7_4125_9A47_46E80681FB28_.wvu.FilterData" localSheetId="1" hidden="1">'ΠΕΠ 2021-2027'!$A$6:$L$25</definedName>
    <definedName name="Z_60C47949_63B3_418C_8955_76A9CF2F92B9_.wvu.FilterData" localSheetId="1" hidden="1">'ΠΕΠ 2021-2027'!$A$6:$L$25</definedName>
    <definedName name="Z_611A100D_8ADC_40C7_9ECA_A66172341BEC_.wvu.FilterData" localSheetId="1" hidden="1">'ΠΕΠ 2021-2027'!$A$6:$L$25</definedName>
    <definedName name="Z_61403C8A_25EF_4FC0_8E4A_8266508D66EB_.wvu.FilterData" localSheetId="1" hidden="1">'ΠΕΠ 2021-2027'!$A$6:$L$25</definedName>
    <definedName name="Z_615A0315_3E31_48A4_8F5B_FC8D519FA72F_.wvu.FilterData" localSheetId="1" hidden="1">'ΠΕΠ 2021-2027'!$A$6:$L$25</definedName>
    <definedName name="Z_618AF472_F687_4F30_9E52_3743CA30EB66_.wvu.FilterData" localSheetId="1" hidden="1">'ΠΕΠ 2021-2027'!$A$6:$L$25</definedName>
    <definedName name="Z_61ABB04A_8A88_468F_9570_49FD1A99FB2A_.wvu.FilterData" localSheetId="1" hidden="1">'ΠΕΠ 2021-2027'!$A$6:$L$25</definedName>
    <definedName name="Z_61C1BF7F_BBBC_472E_B0E6_E668EF167E1D_.wvu.FilterData" localSheetId="1" hidden="1">'ΠΕΠ 2021-2027'!$A$6:$L$25</definedName>
    <definedName name="Z_61DE3CBE_9C32_41E3_9094_C8BED906894B_.wvu.FilterData" localSheetId="1" hidden="1">'ΠΕΠ 2021-2027'!$A$6:$L$25</definedName>
    <definedName name="Z_61E17AFF_F00F_4872_A653_3AC0DBF9CC5D_.wvu.FilterData" localSheetId="1" hidden="1">'ΠΕΠ 2021-2027'!$A$6:$L$25</definedName>
    <definedName name="Z_620E113B_B42E_4C42_9843_62D58151514F_.wvu.FilterData" localSheetId="1" hidden="1">'ΠΕΠ 2021-2027'!$A$6:$L$25</definedName>
    <definedName name="Z_621909AB_D648_43A2_B2DD_FF6110063047_.wvu.FilterData" localSheetId="1" hidden="1">'ΠΕΠ 2021-2027'!$A$6:$L$190</definedName>
    <definedName name="Z_62390177_F68D_4285_9443_24E50341124B_.wvu.FilterData" localSheetId="1" hidden="1">'ΠΕΠ 2021-2027'!$A$6:$L$25</definedName>
    <definedName name="Z_62473E5F_BA4E_4A02_84C5_5AB5136A9F12_.wvu.FilterData" localSheetId="1" hidden="1">'ΠΕΠ 2021-2027'!$A$6:$L$25</definedName>
    <definedName name="Z_62914CB0_6561_441C_9676_CD215A4DF382_.wvu.FilterData" localSheetId="1" hidden="1">'ΠΕΠ 2021-2027'!$A$6:$L$25</definedName>
    <definedName name="Z_62A43C7E_932D_41D2_951E_C67C2755A1B4_.wvu.FilterData" localSheetId="1" hidden="1">'ΠΕΠ 2021-2027'!$A$6:$L$25</definedName>
    <definedName name="Z_62AF96D8_9E0C_4214_84BA_6B361151955E_.wvu.FilterData" localSheetId="1" hidden="1">'ΠΕΠ 2021-2027'!$A$6:$L$190</definedName>
    <definedName name="Z_62C17B70_9BA4_4CF8_B9CB_7DA3E1295559_.wvu.FilterData" localSheetId="1" hidden="1">'ΠΕΠ 2021-2027'!$A$6:$L$25</definedName>
    <definedName name="Z_63266DE6_BC91_4A9F_8C9E_683EA3F0D05D_.wvu.FilterData" localSheetId="1" hidden="1">'ΠΕΠ 2021-2027'!$A$6:$L$25</definedName>
    <definedName name="Z_633A3E0D_9389_44B6_99F6_A66906A41C33_.wvu.FilterData" localSheetId="1" hidden="1">'ΠΕΠ 2021-2027'!$A$6:$L$25</definedName>
    <definedName name="Z_6371EE59_1476_44F7_86B3_B4CB619F1B11_.wvu.FilterData" localSheetId="1" hidden="1">'ΠΕΠ 2021-2027'!$A$6:$L$25</definedName>
    <definedName name="Z_63781D17_0DE0_4490_9E9D_B9D9C521E3E4_.wvu.FilterData" localSheetId="1" hidden="1">'ΠΕΠ 2021-2027'!$A$6:$L$25</definedName>
    <definedName name="Z_63B3A134_E86B_4B21_A113_F1E2B0E2E56D_.wvu.FilterData" localSheetId="1" hidden="1">'ΠΕΠ 2021-2027'!$A$6:$L$25</definedName>
    <definedName name="Z_63B6F0FB_8F1E_477E_A006_198E12856CB0_.wvu.FilterData" localSheetId="1" hidden="1">'ΠΕΠ 2021-2027'!$A$6:$L$25</definedName>
    <definedName name="Z_6420B0BE_F9D6_41A3_9AA3_707956C77A43_.wvu.FilterData" localSheetId="1" hidden="1">'ΠΕΠ 2021-2027'!$A$6:$L$25</definedName>
    <definedName name="Z_64266173_0E4D_4177_B816_186D77CE6B55_.wvu.FilterData" localSheetId="1" hidden="1">'ΠΕΠ 2021-2027'!$A$6:$L$25</definedName>
    <definedName name="Z_642A921F_BFD6_41C2_8545_F7B0FDC6710C_.wvu.FilterData" localSheetId="1" hidden="1">'ΠΕΠ 2021-2027'!$A$6:$L$25</definedName>
    <definedName name="Z_643C5DEA_6B49_492C_9B4D_178961EC4F7A_.wvu.FilterData" localSheetId="1" hidden="1">'ΠΕΠ 2021-2027'!$A$6:$L$25</definedName>
    <definedName name="Z_6464C44F_762E_4378_AC52_C34993C26560_.wvu.FilterData" localSheetId="1" hidden="1">'ΠΕΠ 2021-2027'!$A$6:$L$25</definedName>
    <definedName name="Z_6465D2BB_99F7_41B5_9D19_2110B5CE89FE_.wvu.FilterData" localSheetId="1" hidden="1">'ΠΕΠ 2021-2027'!$A$6:$L$25</definedName>
    <definedName name="Z_6484BB41_8AB8_4CE5_8F4C_53DD3B042027_.wvu.FilterData" localSheetId="1" hidden="1">'ΠΕΠ 2021-2027'!$A$6:$L$25</definedName>
    <definedName name="Z_653A1392_AE14_4D84_9E1A_285E2958D37C_.wvu.FilterData" localSheetId="1" hidden="1">'ΠΕΠ 2021-2027'!$A$6:$L$25</definedName>
    <definedName name="Z_65ACE088_9996_44C1_8142_3C7304354AB0_.wvu.FilterData" localSheetId="1" hidden="1">'ΠΕΠ 2021-2027'!$A$6:$L$25</definedName>
    <definedName name="Z_65B68183_4448_46AD_85CC_A50B2A13A6E0_.wvu.FilterData" localSheetId="1" hidden="1">'ΠΕΠ 2021-2027'!$A$6:$L$25</definedName>
    <definedName name="Z_65B6BE36_5F85_4306_87DE_4107595E337E_.wvu.FilterData" localSheetId="1" hidden="1">'ΠΕΠ 2021-2027'!$A$6:$L$25</definedName>
    <definedName name="Z_65BC733A_ECCC_4CE2_9C2A_9044B3A5B264_.wvu.FilterData" localSheetId="1" hidden="1">'ΠΕΠ 2021-2027'!$A$6:$L$25</definedName>
    <definedName name="Z_65CD43D8_A1DF_4930_A21D_EF9144F20506_.wvu.FilterData" localSheetId="1" hidden="1">'ΠΕΠ 2021-2027'!$A$6:$L$190</definedName>
    <definedName name="Z_661B710D_064F_4693_B7F0_C3E8EA558091_.wvu.FilterData" localSheetId="1" hidden="1">'ΠΕΠ 2021-2027'!$A$6:$L$25</definedName>
    <definedName name="Z_66899D2A_2E6D_47A2_AAEC_10D76CBDB608_.wvu.FilterData" localSheetId="1" hidden="1">'ΠΕΠ 2021-2027'!$A$6:$L$25</definedName>
    <definedName name="Z_66B49420_41C1_47B5_9334_3939123B3063_.wvu.FilterData" localSheetId="1" hidden="1">'ΠΕΠ 2021-2027'!$A$6:$L$190</definedName>
    <definedName name="Z_67063BE7_85F8_4F13_A314_84FFB70849E2_.wvu.FilterData" localSheetId="1" hidden="1">'ΠΕΠ 2021-2027'!$A$6:$L$190</definedName>
    <definedName name="Z_672D97C8_DED7_43DD_B3A3_2D9DBB4ACAC5_.wvu.FilterData" localSheetId="1" hidden="1">'ΠΕΠ 2021-2027'!$A$6:$L$25</definedName>
    <definedName name="Z_6776AA35_525F_4DE9_A671_A9FD5D674163_.wvu.FilterData" localSheetId="1" hidden="1">'ΠΕΠ 2021-2027'!$A$6:$L$190</definedName>
    <definedName name="Z_679B8EC3_0E08_461D_9328_F2EEC8F5919C_.wvu.FilterData" localSheetId="1" hidden="1">'ΠΕΠ 2021-2027'!$A$6:$L$25</definedName>
    <definedName name="Z_67AB0CFC_468E_47CF_BF85_39E7A3E9F5CC_.wvu.FilterData" localSheetId="1" hidden="1">'ΠΕΠ 2021-2027'!$A$6:$L$25</definedName>
    <definedName name="Z_67DA4931_4D92_4E21_A0E9_B4384160DB29_.wvu.FilterData" localSheetId="1" hidden="1">'ΠΕΠ 2021-2027'!$A$6:$L$190</definedName>
    <definedName name="Z_67DA4931_4D92_4E21_A0E9_B4384160DB29_.wvu.PrintArea" localSheetId="1" hidden="1">'ΠΕΠ 2021-2027'!$A$8:$L$190</definedName>
    <definedName name="Z_67DA4931_4D92_4E21_A0E9_B4384160DB29_.wvu.PrintTitles" localSheetId="1" hidden="1">'ΠΕΠ 2021-2027'!$1:$6</definedName>
    <definedName name="Z_68889C7C_8853_46A4_9467_71C3F1096577_.wvu.FilterData" localSheetId="1" hidden="1">'ΠΕΠ 2021-2027'!$A$6:$L$190</definedName>
    <definedName name="Z_6892CF27_A29F_4477_B061_90D54C8B5A29_.wvu.FilterData" localSheetId="1" hidden="1">'ΠΕΠ 2021-2027'!$A$6:$L$25</definedName>
    <definedName name="Z_689AC66C_5D6D_4786_8850_17DDF98314A9_.wvu.FilterData" localSheetId="1" hidden="1">'ΠΕΠ 2021-2027'!$A$6:$L$25</definedName>
    <definedName name="Z_68B14456_3D98_4AC4_B3E8_B5B993CD4DC7_.wvu.FilterData" localSheetId="1" hidden="1">'ΠΕΠ 2021-2027'!$A$6:$L$25</definedName>
    <definedName name="Z_68D6ABDF_0441_4769_805B_A18B8141C6A0_.wvu.FilterData" localSheetId="1" hidden="1">'ΠΕΠ 2021-2027'!$A$6:$L$190</definedName>
    <definedName name="Z_6910212A_04D5_4183_BF14_BD24DDB8E440_.wvu.FilterData" localSheetId="1" hidden="1">'ΠΕΠ 2021-2027'!$A$6:$L$25</definedName>
    <definedName name="Z_693BA4C7_F64E_43A1_BAA5_BA299A9EFE32_.wvu.FilterData" localSheetId="1" hidden="1">'ΠΕΠ 2021-2027'!$A$6:$L$190</definedName>
    <definedName name="Z_694DEC18_0797_43EC_8A8D_55F8A7B78F9A_.wvu.FilterData" localSheetId="1" hidden="1">'ΠΕΠ 2021-2027'!$A$6:$L$25</definedName>
    <definedName name="Z_694EF99A_CEE2_485F_BE5C_75B99832B5CD_.wvu.FilterData" localSheetId="1" hidden="1">'ΠΕΠ 2021-2027'!$A$6:$L$190</definedName>
    <definedName name="Z_69635FD6_BE26_4E62_8E1A_063E14B8D9B4_.wvu.FilterData" localSheetId="1" hidden="1">'ΠΕΠ 2021-2027'!$A$6:$L$25</definedName>
    <definedName name="Z_69F6B15C_060C_4862_B77B_68367F8C6D09_.wvu.FilterData" localSheetId="1" hidden="1">'ΠΕΠ 2021-2027'!$A$6:$L$25</definedName>
    <definedName name="Z_6A1EBEB7_81F8_4B9D_814C_47C83E54FB12_.wvu.FilterData" localSheetId="1" hidden="1">'ΠΕΠ 2021-2027'!$A$6:$L$190</definedName>
    <definedName name="Z_6A1EBEB7_81F8_4B9D_814C_47C83E54FB12_.wvu.PrintArea" localSheetId="1" hidden="1">'ΠΕΠ 2021-2027'!$A$8:$L$190</definedName>
    <definedName name="Z_6A1EBEB7_81F8_4B9D_814C_47C83E54FB12_.wvu.PrintTitles" localSheetId="1" hidden="1">'ΠΕΠ 2021-2027'!$1:$6</definedName>
    <definedName name="Z_6A4A53B7_5643_4711_BF7D_FF42A1F06E0C_.wvu.FilterData" localSheetId="1" hidden="1">'ΠΕΠ 2021-2027'!$A$6:$L$25</definedName>
    <definedName name="Z_6A5C3C3A_8C56_4E1A_842D_65EA0858AB30_.wvu.FilterData" localSheetId="1" hidden="1">'ΠΕΠ 2021-2027'!$A$6:$L$25</definedName>
    <definedName name="Z_6A5F808B_E32F_4CAC_841F_10D816A3DBE1_.wvu.FilterData" localSheetId="1" hidden="1">'ΠΕΠ 2021-2027'!$A$6:$L$25</definedName>
    <definedName name="Z_6A91374A_4E07_4D6B_ABA1_FD046F5056B4_.wvu.FilterData" localSheetId="1" hidden="1">'ΠΕΠ 2021-2027'!$A$6:$L$25</definedName>
    <definedName name="Z_6AEADEF7_9FAE_4C7B_A274_934054467B10_.wvu.FilterData" localSheetId="1" hidden="1">'ΠΕΠ 2021-2027'!$A$6:$L$25</definedName>
    <definedName name="Z_6AED2430_73A8_4B38_AD36_E38CA3228F7A_.wvu.FilterData" localSheetId="1" hidden="1">'ΠΕΠ 2021-2027'!$A$6:$L$190</definedName>
    <definedName name="Z_6B0C692C_C60D_4FD2_BD81_C13465982BEC_.wvu.FilterData" localSheetId="1" hidden="1">'ΠΕΠ 2021-2027'!$A$6:$L$25</definedName>
    <definedName name="Z_6B0CA613_DA22_48FE_8725_451D47FFD088_.wvu.FilterData" localSheetId="1" hidden="1">'ΠΕΠ 2021-2027'!$A$6:$L$25</definedName>
    <definedName name="Z_6B5C74A2_5D01_45C6_A8B2_8059B200C54E_.wvu.FilterData" localSheetId="1" hidden="1">'ΠΕΠ 2021-2027'!$A$6:$L$25</definedName>
    <definedName name="Z_6B9B3226_1BF1_4F1E_AF3A_B06A8148C622_.wvu.FilterData" localSheetId="1" hidden="1">'ΠΕΠ 2021-2027'!$A$6:$L$25</definedName>
    <definedName name="Z_6BA946E0_4743_46FA_9F9B_3F17E754CBDC_.wvu.FilterData" localSheetId="1" hidden="1">'ΠΕΠ 2021-2027'!$A$6:$L$190</definedName>
    <definedName name="Z_6C29F551_4C53_414B_9E58_C341BAEDA5B8_.wvu.FilterData" localSheetId="1" hidden="1">'ΠΕΠ 2021-2027'!$A$6:$L$25</definedName>
    <definedName name="Z_6C453A6C_696A_472D_8B6D_0E789F743B00_.wvu.FilterData" localSheetId="1" hidden="1">'ΠΕΠ 2021-2027'!$A$6:$L$25</definedName>
    <definedName name="Z_6C75CC66_2798_4617_9F01_7C42499102D4_.wvu.FilterData" localSheetId="1" hidden="1">'ΠΕΠ 2021-2027'!$A$6:$L$25</definedName>
    <definedName name="Z_6C77E9FC_EBC6_49EC_96C3_804989E24517_.wvu.FilterData" localSheetId="1" hidden="1">'ΠΕΠ 2021-2027'!$A$6:$L$25</definedName>
    <definedName name="Z_6C86682C_8408_48AB_B6A5_8229BD749965_.wvu.FilterData" localSheetId="1" hidden="1">'ΠΕΠ 2021-2027'!$A$6:$L$190</definedName>
    <definedName name="Z_6C8B777A_AEE2_477B_B1F6_69F2085AABA3_.wvu.FilterData" localSheetId="1" hidden="1">'ΠΕΠ 2021-2027'!$A$6:$L$25</definedName>
    <definedName name="Z_6C92CDC3_4BD0_4B61_B090_174E756B5998_.wvu.FilterData" localSheetId="1" hidden="1">'ΠΕΠ 2021-2027'!$A$6:$L$25</definedName>
    <definedName name="Z_6CA0F01C_6C29_49DC_B8F2_B4BEACDE3898_.wvu.FilterData" localSheetId="1" hidden="1">'ΠΕΠ 2021-2027'!$A$6:$L$190</definedName>
    <definedName name="Z_6CAECE94_930D_458B_8272_8412CFB17BE0_.wvu.FilterData" localSheetId="1" hidden="1">'ΠΕΠ 2021-2027'!$A$6:$L$190</definedName>
    <definedName name="Z_6CFD61C7_7520_4B43_838B_27AF0B2D5BE3_.wvu.FilterData" localSheetId="1" hidden="1">'ΠΕΠ 2021-2027'!$A$6:$L$25</definedName>
    <definedName name="Z_6D10C31B_6B76_4BDE_8655_1BF7AC757636_.wvu.FilterData" localSheetId="1" hidden="1">'ΠΕΠ 2021-2027'!$A$6:$L$25</definedName>
    <definedName name="Z_6D27BDF4_5537_4D7B_AB1D_A9CA93D6FAF1_.wvu.FilterData" localSheetId="1" hidden="1">'ΠΕΠ 2021-2027'!$A$6:$L$25</definedName>
    <definedName name="Z_6D5C0427_9199_42F8_8ECA_824A8D4BDDB1_.wvu.FilterData" localSheetId="1" hidden="1">'ΠΕΠ 2021-2027'!$A$6:$L$25</definedName>
    <definedName name="Z_6D6ACD29_46AE_480D_92B6_13DF2C7E7A22_.wvu.FilterData" localSheetId="1" hidden="1">'ΠΕΠ 2021-2027'!$A$6:$L$25</definedName>
    <definedName name="Z_6D73D715_AE4E_491E_81A2_B327450C2B15_.wvu.FilterData" localSheetId="1" hidden="1">'ΠΕΠ 2021-2027'!$A$6:$L$25</definedName>
    <definedName name="Z_6D892DCF_61A9_4163_B3E7_D46AF2B05B11_.wvu.FilterData" localSheetId="1" hidden="1">'ΠΕΠ 2021-2027'!$A$6:$L$25</definedName>
    <definedName name="Z_6DC8492D_BB9F_4C50_A3A2_B54AD0B9BCB4_.wvu.FilterData" localSheetId="1" hidden="1">'ΠΕΠ 2021-2027'!$A$6:$L$25</definedName>
    <definedName name="Z_6E360865_1EAB_48F4_9B1B_7016B67A1EBB_.wvu.FilterData" localSheetId="1" hidden="1">'ΠΕΠ 2021-2027'!$A$6:$L$25</definedName>
    <definedName name="Z_6E84F5F4_F3AD_42A9_A123_B1B1CA54F1E3_.wvu.FilterData" localSheetId="1" hidden="1">'ΠΕΠ 2021-2027'!$A$6:$L$25</definedName>
    <definedName name="Z_6E84FF3B_2537_4B95_9B31_422FAC16E24F_.wvu.FilterData" localSheetId="1" hidden="1">'ΠΕΠ 2021-2027'!$A$6:$L$190</definedName>
    <definedName name="Z_6E9DD937_2516_45A0_9299_BC12A0772603_.wvu.FilterData" localSheetId="1" hidden="1">'ΠΕΠ 2021-2027'!$A$6:$L$25</definedName>
    <definedName name="Z_6EB10147_84F4_4113_9399_82B23B2E815D_.wvu.FilterData" localSheetId="1" hidden="1">'ΠΕΠ 2021-2027'!$A$6:$L$190</definedName>
    <definedName name="Z_6EEA59E5_FA7B_4E94_B77C_386EC6D2A97F_.wvu.FilterData" localSheetId="1" hidden="1">'ΠΕΠ 2021-2027'!$A$6:$L$25</definedName>
    <definedName name="Z_6F8518C5_F166_426B_A9C6_59F76EF3369D_.wvu.FilterData" localSheetId="1" hidden="1">'ΠΕΠ 2021-2027'!$A$6:$L$25</definedName>
    <definedName name="Z_6F8A825A_CB0A_4600_A6C3_668625070B2E_.wvu.FilterData" localSheetId="1" hidden="1">'ΠΕΠ 2021-2027'!$A$6:$L$25</definedName>
    <definedName name="Z_6F8C08A9_F1D9_4BE5_BFB2_CF188B766D8A_.wvu.FilterData" localSheetId="1" hidden="1">'ΠΕΠ 2021-2027'!$A$6:$L$25</definedName>
    <definedName name="Z_6FECA9F5_9C35_445B_88AB_C333106F0D05_.wvu.FilterData" localSheetId="1" hidden="1">'ΠΕΠ 2021-2027'!$A$6:$L$25</definedName>
    <definedName name="Z_70A07C2B_F97D_4F67_BD9A_9055A26EF300_.wvu.FilterData" localSheetId="1" hidden="1">'ΠΕΠ 2021-2027'!$A$6:$L$25</definedName>
    <definedName name="Z_70A9379C_3470_4C14_A067_2F23E762EAA3_.wvu.FilterData" localSheetId="1" hidden="1">'ΠΕΠ 2021-2027'!$A$6:$L$190</definedName>
    <definedName name="Z_70FD7A4C_0C9F_4BCD_9F50_4FF5AC6991F5_.wvu.FilterData" localSheetId="1" hidden="1">'ΠΕΠ 2021-2027'!$A$6:$L$25</definedName>
    <definedName name="Z_71086E8B_2EBF_4021_88A7_C39A652B23E9_.wvu.FilterData" localSheetId="1" hidden="1">'ΠΕΠ 2021-2027'!$A$6:$L$25</definedName>
    <definedName name="Z_71718188_3A09_467D_B36B_90B9F1DE3819_.wvu.FilterData" localSheetId="1" hidden="1">'ΠΕΠ 2021-2027'!$A$6:$L$25</definedName>
    <definedName name="Z_71728D4B_7010_453D_9EDA_D934CDD5B55A_.wvu.FilterData" localSheetId="1" hidden="1">'ΠΕΠ 2021-2027'!$A$6:$L$25</definedName>
    <definedName name="Z_717967ED_6917_4131_A7E2_BE9E6BB612BC_.wvu.FilterData" localSheetId="1" hidden="1">'ΠΕΠ 2021-2027'!$A$6:$L$190</definedName>
    <definedName name="Z_71AF3007_127F_4385_A40E_256993A31533_.wvu.FilterData" localSheetId="1" hidden="1">'ΠΕΠ 2021-2027'!$A$6:$L$190</definedName>
    <definedName name="Z_71BBA8F8_21BE_4913_98EF_67FEE78BF0FA_.wvu.FilterData" localSheetId="1" hidden="1">'ΠΕΠ 2021-2027'!$A$6:$L$25</definedName>
    <definedName name="Z_71E250A4_7D07_4A2F_9E5A_9AC4A85E9F39_.wvu.FilterData" localSheetId="1" hidden="1">'ΠΕΠ 2021-2027'!$A$6:$L$190</definedName>
    <definedName name="Z_72250BEE_DE0C_4B4A_A06C_1F33EBD50099_.wvu.FilterData" localSheetId="1" hidden="1">'ΠΕΠ 2021-2027'!$A$6:$L$25</definedName>
    <definedName name="Z_72343F61_1E9A_43A0_8BA2_0D50AA1128E8_.wvu.FilterData" localSheetId="1" hidden="1">'ΠΕΠ 2021-2027'!$A$6:$L$190</definedName>
    <definedName name="Z_728C81B2_2F8A_4D85_A394_C5AE4505C758_.wvu.FilterData" localSheetId="1" hidden="1">'ΠΕΠ 2021-2027'!$A$6:$L$190</definedName>
    <definedName name="Z_72D67BBF_4101_485C_8488_354311EC9FC7_.wvu.FilterData" localSheetId="1" hidden="1">'ΠΕΠ 2021-2027'!$A$6:$L$25</definedName>
    <definedName name="Z_72DA0A4D_7ECF_4C6F_AD35_290C734387B8_.wvu.FilterData" localSheetId="1" hidden="1">'ΠΕΠ 2021-2027'!$A$6:$L$25</definedName>
    <definedName name="Z_72E4C1ED_A850_4D13_B84E_577C3871EA0C_.wvu.FilterData" localSheetId="1" hidden="1">'ΠΕΠ 2021-2027'!$A$6:$L$190</definedName>
    <definedName name="Z_730399AE_E9C3_49D2_ACC3_47D92009B964_.wvu.FilterData" localSheetId="1" hidden="1">'ΠΕΠ 2021-2027'!$A$6:$L$25</definedName>
    <definedName name="Z_731D8404_41DD_4E7B_892E_0A7FFD1429C2_.wvu.FilterData" localSheetId="1" hidden="1">'ΠΕΠ 2021-2027'!$A$6:$L$25</definedName>
    <definedName name="Z_73761860_3F71_40F5_AE26_273D96C21F26_.wvu.FilterData" localSheetId="1" hidden="1">'ΠΕΠ 2021-2027'!$A$6:$L$25</definedName>
    <definedName name="Z_73D5EC5D_9F63_4D76_A640_0C526236769B_.wvu.FilterData" localSheetId="1" hidden="1">'ΠΕΠ 2021-2027'!$A$6:$L$25</definedName>
    <definedName name="Z_744CA286_E4E5_44EB_9A76_24083371BBD3_.wvu.FilterData" localSheetId="1" hidden="1">'ΠΕΠ 2021-2027'!$A$6:$L$190</definedName>
    <definedName name="Z_74804206_4657_455E_8636_68C89A114581_.wvu.FilterData" localSheetId="1" hidden="1">'ΠΕΠ 2021-2027'!$A$6:$L$190</definedName>
    <definedName name="Z_7495798F_84C6_4803_B0AF_F70F88A36736_.wvu.FilterData" localSheetId="1" hidden="1">'ΠΕΠ 2021-2027'!$A$6:$L$25</definedName>
    <definedName name="Z_749A6455_CF44_4EF7_920E_4343EBBF098C_.wvu.FilterData" localSheetId="1" hidden="1">'ΠΕΠ 2021-2027'!$A$6:$L$25</definedName>
    <definedName name="Z_74B83B39_61DC_4116_A202_E717E95E4D59_.wvu.FilterData" localSheetId="1" hidden="1">'ΠΕΠ 2021-2027'!$A$6:$L$190</definedName>
    <definedName name="Z_74ED5996_85A3_48F2_A1CF_7F41C2593FD8_.wvu.FilterData" localSheetId="1" hidden="1">'ΠΕΠ 2021-2027'!$A$6:$L$25</definedName>
    <definedName name="Z_7518EF9A_8E5B_4148_9AFB_65414F170747_.wvu.FilterData" localSheetId="1" hidden="1">'ΠΕΠ 2021-2027'!$A$6:$L$25</definedName>
    <definedName name="Z_7541D8DC_EABD_4B08_A4F7_068F0AFA6D64_.wvu.FilterData" localSheetId="1" hidden="1">'ΠΕΠ 2021-2027'!$A$6:$L$25</definedName>
    <definedName name="Z_756E65E4_3680_415C_AD2B_548447BE01AF_.wvu.FilterData" localSheetId="1" hidden="1">'ΠΕΠ 2021-2027'!$A$6:$L$25</definedName>
    <definedName name="Z_75929EA9_5A43_4D39_9D00_D0003A4652A9_.wvu.FilterData" localSheetId="1" hidden="1">'ΠΕΠ 2021-2027'!$A$6:$L$190</definedName>
    <definedName name="Z_75D82FA8_5CAD_4C34_A6A4_C8E29970D8D6_.wvu.FilterData" localSheetId="1" hidden="1">'ΠΕΠ 2021-2027'!$A$6:$L$25</definedName>
    <definedName name="Z_760588F2_6A4A_4593_807A_C55D541B9BF7_.wvu.FilterData" localSheetId="1" hidden="1">'ΠΕΠ 2021-2027'!$A$6:$L$25</definedName>
    <definedName name="Z_764D000F_A140_45FF_95E2_B68A06AFE6AF_.wvu.FilterData" localSheetId="1" hidden="1">'ΠΕΠ 2021-2027'!$A$6:$L$25</definedName>
    <definedName name="Z_76ADDDC1_6CC5_4BE6_958E_505B5BC23686_.wvu.FilterData" localSheetId="1" hidden="1">'ΠΕΠ 2021-2027'!$A$6:$L$190</definedName>
    <definedName name="Z_76BAF7D0_4C65_449C_83FD_C4E81D97DBF1_.wvu.FilterData" localSheetId="1" hidden="1">'ΠΕΠ 2021-2027'!$A$6:$L$25</definedName>
    <definedName name="Z_76F645B7_2FD6_44B7_A521_7899A06AEE10_.wvu.FilterData" localSheetId="1" hidden="1">'ΠΕΠ 2021-2027'!$A$6:$L$190</definedName>
    <definedName name="Z_7706D8F1_DE5B_40DC_9BF2_0521E7689319_.wvu.FilterData" localSheetId="1" hidden="1">'ΠΕΠ 2021-2027'!$A$6:$L$25</definedName>
    <definedName name="Z_770D528B_4564_412C_A600_C27277272E53_.wvu.FilterData" localSheetId="1" hidden="1">'ΠΕΠ 2021-2027'!$A$6:$L$25</definedName>
    <definedName name="Z_770E6018_57C1_48A2_9955_1DED96C919FB_.wvu.FilterData" localSheetId="1" hidden="1">'ΠΕΠ 2021-2027'!$A$6:$L$190</definedName>
    <definedName name="Z_774926FF_47DB_4995_B62A_A9BEEFA84F5D_.wvu.FilterData" localSheetId="1" hidden="1">'ΠΕΠ 2021-2027'!$A$6:$L$25</definedName>
    <definedName name="Z_774D16C1_BA26_4FFE_9751_4CAD60AA5738_.wvu.FilterData" localSheetId="1" hidden="1">'ΠΕΠ 2021-2027'!$A$6:$L$190</definedName>
    <definedName name="Z_774D16C1_BA26_4FFE_9751_4CAD60AA5738_.wvu.PrintArea" localSheetId="1" hidden="1">'ΠΕΠ 2021-2027'!$A$8:$L$190</definedName>
    <definedName name="Z_774D16C1_BA26_4FFE_9751_4CAD60AA5738_.wvu.PrintTitles" localSheetId="1" hidden="1">'ΠΕΠ 2021-2027'!$1:$6</definedName>
    <definedName name="Z_7781AC77_5F35_4F8A_AE2F_9FF886EB7E42_.wvu.FilterData" localSheetId="1" hidden="1">'ΠΕΠ 2021-2027'!$A$6:$L$190</definedName>
    <definedName name="Z_779374A5_B671_4AE8_A6ED_C89A7D1A3984_.wvu.FilterData" localSheetId="1" hidden="1">'ΠΕΠ 2021-2027'!$A$6:$L$25</definedName>
    <definedName name="Z_77B0F96C_2E72_44AD_8694_1F677B1CB746_.wvu.FilterData" localSheetId="1" hidden="1">'ΠΕΠ 2021-2027'!$A$6:$L$190</definedName>
    <definedName name="Z_78073E16_0195_4585_BB15_4EB1E50FC640_.wvu.FilterData" localSheetId="1" hidden="1">'ΠΕΠ 2021-2027'!$A$6:$L$25</definedName>
    <definedName name="Z_784284DB_61A8_45AA_964A_071F0C88F837_.wvu.FilterData" localSheetId="1" hidden="1">'ΠΕΠ 2021-2027'!$A$6:$L$25</definedName>
    <definedName name="Z_784E5FC5_41D0_49C6_853C_5DADC4D5491C_.wvu.FilterData" localSheetId="1" hidden="1">'ΠΕΠ 2021-2027'!$A$6:$L$190</definedName>
    <definedName name="Z_7851A10E_6185_48C6_8ECE_4AF97DBAFCD8_.wvu.FilterData" localSheetId="1" hidden="1">'ΠΕΠ 2021-2027'!$A$6:$L$190</definedName>
    <definedName name="Z_7851A10E_6185_48C6_8ECE_4AF97DBAFCD8_.wvu.PrintArea" localSheetId="1" hidden="1">'ΠΕΠ 2021-2027'!$A$8:$L$190</definedName>
    <definedName name="Z_7851A10E_6185_48C6_8ECE_4AF97DBAFCD8_.wvu.PrintTitles" localSheetId="1" hidden="1">'ΠΕΠ 2021-2027'!$1:$6</definedName>
    <definedName name="Z_786B002B_F6CE_4E64_B7B2_075DBF71E1A0_.wvu.FilterData" localSheetId="1" hidden="1">'ΠΕΠ 2021-2027'!$A$6:$L$25</definedName>
    <definedName name="Z_789B9566_8870_43EE_A9D1_39E9CE398EED_.wvu.FilterData" localSheetId="1" hidden="1">'ΠΕΠ 2021-2027'!$A$6:$L$190</definedName>
    <definedName name="Z_78A520C8_FCD3_49F1_9FE7_F475C12AEBA3_.wvu.FilterData" localSheetId="1" hidden="1">'ΠΕΠ 2021-2027'!$A$6:$L$25</definedName>
    <definedName name="Z_78D4B54B_1D3A_4D76_802B_21C6B3C1E6B8_.wvu.FilterData" localSheetId="1" hidden="1">'ΠΕΠ 2021-2027'!$A$6:$L$25</definedName>
    <definedName name="Z_78D78DC1_BC48_40F7_8CAF_1D1694A70B17_.wvu.FilterData" localSheetId="1" hidden="1">'ΠΕΠ 2021-2027'!$A$6:$L$25</definedName>
    <definedName name="Z_78DBB3B4_9F93_4657_B5F6_6EEBCB4EF50F_.wvu.FilterData" localSheetId="1" hidden="1">'ΠΕΠ 2021-2027'!$A$6:$L$25</definedName>
    <definedName name="Z_78E1056C_866A_47D7_A4E3_CD01D28E81C2_.wvu.FilterData" localSheetId="1" hidden="1">'ΠΕΠ 2021-2027'!$A$6:$L$190</definedName>
    <definedName name="Z_78EA1A72_4199_43B0_9479_9CC100B2E8ED_.wvu.FilterData" localSheetId="1" hidden="1">'ΠΕΠ 2021-2027'!$A$6:$L$25</definedName>
    <definedName name="Z_79088F0A_08B9_4527_AF15_2F1119AF50DF_.wvu.FilterData" localSheetId="1" hidden="1">'ΠΕΠ 2021-2027'!$A$6:$L$25</definedName>
    <definedName name="Z_79515C66_0298_4F5E_8B2C_B54C9BE93E25_.wvu.FilterData" localSheetId="1" hidden="1">'ΠΕΠ 2021-2027'!$A$6:$L$25</definedName>
    <definedName name="Z_79B5865F_0992_4B45_9DB8_F29D9C8493AC_.wvu.FilterData" localSheetId="1" hidden="1">'ΠΕΠ 2021-2027'!$A$6:$L$190</definedName>
    <definedName name="Z_79EBBB7C_CDE1_4AEB_B693_48DC8DF6F5D1_.wvu.FilterData" localSheetId="1" hidden="1">'ΠΕΠ 2021-2027'!$A$6:$L$25</definedName>
    <definedName name="Z_79F7119A_BBF7_4849_90E7_A0CE5CB678B2_.wvu.FilterData" localSheetId="1" hidden="1">'ΠΕΠ 2021-2027'!$A$6:$L$25</definedName>
    <definedName name="Z_79FFFC82_5FC6_4117_B232_7D317FECB666_.wvu.FilterData" localSheetId="1" hidden="1">'ΠΕΠ 2021-2027'!$A$6:$L$25</definedName>
    <definedName name="Z_7A224A2C_C124_44C1_AE78_74C8EEBA8009_.wvu.FilterData" localSheetId="1" hidden="1">'ΠΕΠ 2021-2027'!$A$6:$L$25</definedName>
    <definedName name="Z_7A39F848_0943_474B_A3FE_677E857719BA_.wvu.FilterData" localSheetId="1" hidden="1">'ΠΕΠ 2021-2027'!$A$6:$L$25</definedName>
    <definedName name="Z_7A60E147_7D79_430D_8B4E_0F17855E0730_.wvu.FilterData" localSheetId="1" hidden="1">'ΠΕΠ 2021-2027'!$A$6:$L$25</definedName>
    <definedName name="Z_7A709CEC_2F5A_45D1_A1AD_5F51FB98F220_.wvu.FilterData" localSheetId="1" hidden="1">'ΠΕΠ 2021-2027'!$A$6:$L$25</definedName>
    <definedName name="Z_7A73061B_EB03_4145_88EE_24EA461D7242_.wvu.FilterData" localSheetId="1" hidden="1">'ΠΕΠ 2021-2027'!$A$6:$L$25</definedName>
    <definedName name="Z_7A8ED592_B84F_4F58_A7F7_03BA762FB0CE_.wvu.FilterData" localSheetId="1" hidden="1">'ΠΕΠ 2021-2027'!$A$6:$L$25</definedName>
    <definedName name="Z_7AE89CBB_29B7_4983_B98C_BBD3DF684329_.wvu.FilterData" localSheetId="1" hidden="1">'ΠΕΠ 2021-2027'!$A$6:$L$25</definedName>
    <definedName name="Z_7AE89CBB_29B7_4983_B98C_BBD3DF684329_.wvu.PrintArea" localSheetId="1" hidden="1">'ΠΕΠ 2021-2027'!$A$8:$L$190</definedName>
    <definedName name="Z_7AE89CBB_29B7_4983_B98C_BBD3DF684329_.wvu.PrintTitles" localSheetId="1" hidden="1">'ΠΕΠ 2021-2027'!$1:$6</definedName>
    <definedName name="Z_7AF7F7E4_CD16_4327_94F5_F5895B1CE761_.wvu.FilterData" localSheetId="1" hidden="1">'ΠΕΠ 2021-2027'!$A$6:$L$190</definedName>
    <definedName name="Z_7B86B8C8_01F6_49B9_ACBB_3EC37E8B5B11_.wvu.FilterData" localSheetId="1" hidden="1">'ΠΕΠ 2021-2027'!$A$6:$L$190</definedName>
    <definedName name="Z_7BAB5BF8_980D_491B_ABCA_BA247BF15D8A_.wvu.FilterData" localSheetId="1" hidden="1">'ΠΕΠ 2021-2027'!$A$6:$L$25</definedName>
    <definedName name="Z_7BE08F7D_C830_421C_9791_5F1E2FA6503B_.wvu.FilterData" localSheetId="1" hidden="1">'ΠΕΠ 2021-2027'!$A$6:$L$190</definedName>
    <definedName name="Z_7BE94F5F_AD93_48CA_91E1_74718A0FB9FD_.wvu.FilterData" localSheetId="1" hidden="1">'ΠΕΠ 2021-2027'!$A$6:$L$25</definedName>
    <definedName name="Z_7C1C8103_ED80_4997_9990_4F2E3CB69852_.wvu.FilterData" localSheetId="1" hidden="1">'ΠΕΠ 2021-2027'!$A$6:$L$25</definedName>
    <definedName name="Z_7C2E70CD_7F79_48AC_9254_9C057B5AD6EF_.wvu.FilterData" localSheetId="1" hidden="1">'ΠΕΠ 2021-2027'!$A$6:$L$25</definedName>
    <definedName name="Z_7C36DEDA_D1CA_45A9_AB4A_F77845DE1C38_.wvu.FilterData" localSheetId="1" hidden="1">'ΠΕΠ 2021-2027'!$A$6:$L$25</definedName>
    <definedName name="Z_7CBAF84B_1A56_4B74_AC3A_8403C57EBBA7_.wvu.FilterData" localSheetId="1" hidden="1">'ΠΕΠ 2021-2027'!$A$6:$L$25</definedName>
    <definedName name="Z_7D3A6A0E_D960_4B1B_B34F_F657DABCEC7D_.wvu.FilterData" localSheetId="1" hidden="1">'ΠΕΠ 2021-2027'!$A$6:$L$25</definedName>
    <definedName name="Z_7D3AFC50_BFC9_4F18_8529_154EA7A79A63_.wvu.FilterData" localSheetId="1" hidden="1">'ΠΕΠ 2021-2027'!$A$6:$L$25</definedName>
    <definedName name="Z_7D3B2292_2AB8_480B_925C_84A0E19B4E14_.wvu.FilterData" localSheetId="1" hidden="1">'ΠΕΠ 2021-2027'!$A$6:$L$190</definedName>
    <definedName name="Z_7D9121F6_FCD3_49D5_A6BD_C43B7081D66C_.wvu.FilterData" localSheetId="1" hidden="1">'ΠΕΠ 2021-2027'!$A$6:$L$25</definedName>
    <definedName name="Z_7D91F2C1_F743_4EE1_A8E5_74AD6DA25D84_.wvu.FilterData" localSheetId="1" hidden="1">'ΠΕΠ 2021-2027'!$A$6:$L$25</definedName>
    <definedName name="Z_7D9FB671_1DAE_477E_AE7E_16328BB020DE_.wvu.FilterData" localSheetId="1" hidden="1">'ΠΕΠ 2021-2027'!$A$6:$L$25</definedName>
    <definedName name="Z_7DD5D0EF_4CA1_4A51_9DB9_B4406526AE8A_.wvu.FilterData" localSheetId="1" hidden="1">'ΠΕΠ 2021-2027'!$A$6:$L$25</definedName>
    <definedName name="Z_7E046964_156F_44E7_A8EF_4A2F110B4D4F_.wvu.FilterData" localSheetId="1" hidden="1">'ΠΕΠ 2021-2027'!$A$6:$L$25</definedName>
    <definedName name="Z_7E150DE1_B6FE_4EDB_B48B_0176708CD7D5_.wvu.FilterData" localSheetId="1" hidden="1">'ΠΕΠ 2021-2027'!$A$6:$L$25</definedName>
    <definedName name="Z_7EB86A55_8663_460D_8228_26E0E53DD7E6_.wvu.FilterData" localSheetId="1" hidden="1">'ΠΕΠ 2021-2027'!$A$6:$L$25</definedName>
    <definedName name="Z_7ED7CB6E_C6DB_4E8A_B566_7AAE9477EE21_.wvu.FilterData" localSheetId="1" hidden="1">'ΠΕΠ 2021-2027'!$A$6:$L$25</definedName>
    <definedName name="Z_7EDD6429_3F5D_4499_B545_23C77A9DD1C1_.wvu.FilterData" localSheetId="1" hidden="1">'ΠΕΠ 2021-2027'!$A$6:$L$190</definedName>
    <definedName name="Z_7FB73F6F_7622_443D_9181_7094274F4C81_.wvu.FilterData" localSheetId="1" hidden="1">'ΠΕΠ 2021-2027'!$A$6:$L$190</definedName>
    <definedName name="Z_7FE7566D_C824_4B92_85FE_93ABF469E9D0_.wvu.FilterData" localSheetId="1" hidden="1">'ΠΕΠ 2021-2027'!$A$6:$L$190</definedName>
    <definedName name="Z_7FFBA3A9_D9FE_4A55_903D_32CFC9DCC73C_.wvu.FilterData" localSheetId="1" hidden="1">'ΠΕΠ 2021-2027'!$A$6:$L$25</definedName>
    <definedName name="Z_7FFD351C_60AA_4D3E_B6B0_BF7AFA67B8FB_.wvu.FilterData" localSheetId="1" hidden="1">'ΠΕΠ 2021-2027'!$A$6:$L$25</definedName>
    <definedName name="Z_803B2CD8_66FC_4E2F_9D97_258D2B4681DA_.wvu.FilterData" localSheetId="1" hidden="1">'ΠΕΠ 2021-2027'!$A$6:$L$25</definedName>
    <definedName name="Z_805DD753_1FCF_43AE_921A_87B1665D031A_.wvu.FilterData" localSheetId="1" hidden="1">'ΠΕΠ 2021-2027'!$A$6:$L$25</definedName>
    <definedName name="Z_80A7B635_24BC_4B6F_95F9_4DAFFBA04752_.wvu.FilterData" localSheetId="1" hidden="1">'ΠΕΠ 2021-2027'!$A$6:$L$25</definedName>
    <definedName name="Z_80A7B635_24BC_4B6F_95F9_4DAFFBA04752_.wvu.PrintTitles" localSheetId="1" hidden="1">'ΠΕΠ 2021-2027'!$1:$6</definedName>
    <definedName name="Z_80B835D7_EDBE_4E3A_AFA3_118CD897F667_.wvu.FilterData" localSheetId="1" hidden="1">'ΠΕΠ 2021-2027'!$A$6:$L$25</definedName>
    <definedName name="Z_80E1D425_9C4B_48EF_A92B_E5C5E4FB9629_.wvu.FilterData" localSheetId="1" hidden="1">'ΠΕΠ 2021-2027'!$A$6:$L$25</definedName>
    <definedName name="Z_812F1FF4_A686_4AEC_9BE0_BBE344D8D3DD_.wvu.FilterData" localSheetId="1" hidden="1">'ΠΕΠ 2021-2027'!$A$6:$L$190</definedName>
    <definedName name="Z_8140431A_B751_4E5A_90A8_28BFE66C9A8F_.wvu.FilterData" localSheetId="1" hidden="1">'ΠΕΠ 2021-2027'!$A$6:$L$25</definedName>
    <definedName name="Z_819AE216_7F2E_4388_9479_96C0AD922B78_.wvu.FilterData" localSheetId="1" hidden="1">'ΠΕΠ 2021-2027'!$A$6:$L$25</definedName>
    <definedName name="Z_81B355DC_125E_4C41_8AC0_D4C662AA83E0_.wvu.FilterData" localSheetId="1" hidden="1">'ΠΕΠ 2021-2027'!$A$6:$L$25</definedName>
    <definedName name="Z_81C6B404_7D9A_4135_BA54_8BAF46D7E828_.wvu.FilterData" localSheetId="1" hidden="1">'ΠΕΠ 2021-2027'!$A$6:$L$25</definedName>
    <definedName name="Z_81CD0B15_734D_4540_8A5D_C1C0D8008ACE_.wvu.FilterData" localSheetId="1" hidden="1">'ΠΕΠ 2021-2027'!$A$6:$L$25</definedName>
    <definedName name="Z_81CE56F2_C1CA_49AC_8832_143B772CC330_.wvu.FilterData" localSheetId="1" hidden="1">'ΠΕΠ 2021-2027'!$A$6:$L$25</definedName>
    <definedName name="Z_8230CF65_8C90_4B4C_82E9_432558E71EF6_.wvu.FilterData" localSheetId="1" hidden="1">'ΠΕΠ 2021-2027'!$A$6:$L$25</definedName>
    <definedName name="Z_8284ED5B_8EAB_48FB_A6A3_2FAE4CF03A98_.wvu.FilterData" localSheetId="1" hidden="1">'ΠΕΠ 2021-2027'!$A$6:$L$25</definedName>
    <definedName name="Z_82B648F0_261B_40E4_99A3_1FDDC7F044DE_.wvu.FilterData" localSheetId="1" hidden="1">'ΠΕΠ 2021-2027'!$A$6:$L$25</definedName>
    <definedName name="Z_82ECF9DF_BFF3_451E_98BE_C2C8A7F3FA4E_.wvu.FilterData" localSheetId="1" hidden="1">'ΠΕΠ 2021-2027'!$A$6:$L$25</definedName>
    <definedName name="Z_8309E82D_1FF3_498C_8981_21DD04583763_.wvu.FilterData" localSheetId="1" hidden="1">'ΠΕΠ 2021-2027'!$A$6:$L$190</definedName>
    <definedName name="Z_83192F2F_FB87_455E_9F72_F9D2F0D0020A_.wvu.FilterData" localSheetId="1" hidden="1">'ΠΕΠ 2021-2027'!$A$6:$L$25</definedName>
    <definedName name="Z_83791A92_39D1_49E1_A650_4E9FF7E59E04_.wvu.FilterData" localSheetId="1" hidden="1">'ΠΕΠ 2021-2027'!$A$6:$L$25</definedName>
    <definedName name="Z_839C37F2_3979_45AC_90F7_9BE6D2E24697_.wvu.FilterData" localSheetId="1" hidden="1">'ΠΕΠ 2021-2027'!$A$6:$L$25</definedName>
    <definedName name="Z_83B187D0_F809_4016_A6E5_1E7DCE1B924A_.wvu.FilterData" localSheetId="1" hidden="1">'ΠΕΠ 2021-2027'!$A$6:$L$25</definedName>
    <definedName name="Z_83ED34C0_CD0B_46A6_9679_D3CAB82B30D4_.wvu.FilterData" localSheetId="1" hidden="1">'ΠΕΠ 2021-2027'!$A$6:$L$25</definedName>
    <definedName name="Z_8434F2C8_1A18_4B78_A4AC_399FE37C1F6F_.wvu.FilterData" localSheetId="1" hidden="1">'ΠΕΠ 2021-2027'!$A$6:$L$25</definedName>
    <definedName name="Z_8449E9F1_EFBE_4385_A10D_8A2A8D11821C_.wvu.FilterData" localSheetId="1" hidden="1">'ΠΕΠ 2021-2027'!$A$6:$L$190</definedName>
    <definedName name="Z_845214B8_ADF0_40B3_A0AA_14F9E7F40511_.wvu.FilterData" localSheetId="1" hidden="1">'ΠΕΠ 2021-2027'!$A$6:$L$25</definedName>
    <definedName name="Z_8455B90D_04B9_4C12_B75D_21065CE06B07_.wvu.FilterData" localSheetId="1" hidden="1">'ΠΕΠ 2021-2027'!$A$6:$L$25</definedName>
    <definedName name="Z_848C2ECE_B693_4E86_AA86_1C77765C5681_.wvu.FilterData" localSheetId="1" hidden="1">'ΠΕΠ 2021-2027'!$A$6:$L$25</definedName>
    <definedName name="Z_84924417_9DBA_47D0_9DE1_693CEDD44E3E_.wvu.FilterData" localSheetId="1" hidden="1">'ΠΕΠ 2021-2027'!$A$6:$L$25</definedName>
    <definedName name="Z_84DA0679_528A_467E_91CA_080549DB99A6_.wvu.FilterData" localSheetId="1" hidden="1">'ΠΕΠ 2021-2027'!$A$6:$L$25</definedName>
    <definedName name="Z_85125AFB_F11B_40E2_B2BE_F54E182F1913_.wvu.FilterData" localSheetId="1" hidden="1">'ΠΕΠ 2021-2027'!$A$6:$L$25</definedName>
    <definedName name="Z_85B9517C_E062_4FCA_AAC8_06D9C09A6007_.wvu.FilterData" localSheetId="1" hidden="1">'ΠΕΠ 2021-2027'!$A$6:$L$25</definedName>
    <definedName name="Z_862FDB10_D918_4D40_A029_66FE18ABF97D_.wvu.FilterData" localSheetId="1" hidden="1">'ΠΕΠ 2021-2027'!$A$6:$L$25</definedName>
    <definedName name="Z_8632E5E4_7ECF_4A73_9741_CBCF1CE66D6B_.wvu.FilterData" localSheetId="1" hidden="1">'ΠΕΠ 2021-2027'!$A$6:$L$25</definedName>
    <definedName name="Z_864298CA_8332_4E49_8F0C_0FA91E9B5ABF_.wvu.FilterData" localSheetId="1" hidden="1">'ΠΕΠ 2021-2027'!$A$6:$L$25</definedName>
    <definedName name="Z_86DC803D_AD00_4377_B188_374910CE8B11_.wvu.FilterData" localSheetId="1" hidden="1">'ΠΕΠ 2021-2027'!$A$6:$L$25</definedName>
    <definedName name="Z_86EF96BE_95D5_43DD_8397_CA36F2231B5C_.wvu.FilterData" localSheetId="1" hidden="1">'ΠΕΠ 2021-2027'!$A$6:$L$190</definedName>
    <definedName name="Z_86EF96BE_95D5_43DD_8397_CA36F2231B5C_.wvu.PrintArea" localSheetId="1" hidden="1">'ΠΕΠ 2021-2027'!$A$8:$L$190</definedName>
    <definedName name="Z_86EF96BE_95D5_43DD_8397_CA36F2231B5C_.wvu.PrintTitles" localSheetId="1" hidden="1">'ΠΕΠ 2021-2027'!$1:$6</definedName>
    <definedName name="Z_86FB8773_76D1_4874_B1CE_3F7130F7F84D_.wvu.FilterData" localSheetId="1" hidden="1">'ΠΕΠ 2021-2027'!$A$6:$L$25</definedName>
    <definedName name="Z_8759BFB5_504C_4B4D_BBF5_3A27F080EF79_.wvu.FilterData" localSheetId="1" hidden="1">'ΠΕΠ 2021-2027'!$A$6:$L$190</definedName>
    <definedName name="Z_878A1591_812C_4B5D_8296_B5CBBC424562_.wvu.FilterData" localSheetId="1" hidden="1">'ΠΕΠ 2021-2027'!$A$6:$L$25</definedName>
    <definedName name="Z_87AA6898_8E58_460B_99B8_12DF7F50A4BF_.wvu.FilterData" localSheetId="1" hidden="1">'ΠΕΠ 2021-2027'!$A$6:$L$25</definedName>
    <definedName name="Z_87DE03D5_72FC_4005_B89E_622D46C9F7E1_.wvu.FilterData" localSheetId="1" hidden="1">'ΠΕΠ 2021-2027'!$A$6:$L$25</definedName>
    <definedName name="Z_88012604_9EC5_4913_A751_94F4BD66875A_.wvu.FilterData" localSheetId="1" hidden="1">'ΠΕΠ 2021-2027'!$A$6:$L$25</definedName>
    <definedName name="Z_8808BBCD_E8E9_4A47_BEC4_C1A3A20F49D8_.wvu.FilterData" localSheetId="1" hidden="1">'ΠΕΠ 2021-2027'!$A$6:$L$25</definedName>
    <definedName name="Z_880DB824_E475_45E6_A891_9BF4D8F9A1BC_.wvu.FilterData" localSheetId="1" hidden="1">'ΠΕΠ 2021-2027'!$A$6:$L$25</definedName>
    <definedName name="Z_888110CB_6E65_45E9_B2D7_F67BEA9F55C0_.wvu.FilterData" localSheetId="1" hidden="1">'ΠΕΠ 2021-2027'!$A$6:$L$25</definedName>
    <definedName name="Z_8888BB00_6592_487C_A641_74F1686BE37E_.wvu.FilterData" localSheetId="1" hidden="1">'ΠΕΠ 2021-2027'!$A$6:$L$25</definedName>
    <definedName name="Z_888C2B36_B91B_4D43_8CDE_AFFAC3973098_.wvu.FilterData" localSheetId="1" hidden="1">'ΠΕΠ 2021-2027'!$A$6:$L$25</definedName>
    <definedName name="Z_88FD3374_A751_4935_B9D4_8D573DA80AFD_.wvu.FilterData" localSheetId="1" hidden="1">'ΠΕΠ 2021-2027'!$A$6:$L$25</definedName>
    <definedName name="Z_891FF5D0_EEDD_4CCD_846B_D6C180AE6481_.wvu.FilterData" localSheetId="1" hidden="1">'ΠΕΠ 2021-2027'!$A$6:$L$190</definedName>
    <definedName name="Z_89467B2C_5B6B_49E6_8AA3_9FFA3FE0D93A_.wvu.FilterData" localSheetId="1" hidden="1">'ΠΕΠ 2021-2027'!$A$6:$L$25</definedName>
    <definedName name="Z_8965613B_777A_4BF5_B403_19D78BD12A0F_.wvu.FilterData" localSheetId="1" hidden="1">'ΠΕΠ 2021-2027'!$A$6:$L$25</definedName>
    <definedName name="Z_89973CA2_E92B_45B8_8B8C_F9C67F393C70_.wvu.FilterData" localSheetId="1" hidden="1">'ΠΕΠ 2021-2027'!$A$6:$L$190</definedName>
    <definedName name="Z_8A1A6948_7FA1_43F9_8745_BFDAF9A28BBC_.wvu.FilterData" localSheetId="1" hidden="1">'ΠΕΠ 2021-2027'!$A$6:$L$190</definedName>
    <definedName name="Z_8A237CA9_8334_47A5_8F88_2623D4A91ADF_.wvu.FilterData" localSheetId="1" hidden="1">'ΠΕΠ 2021-2027'!$A$6:$L$190</definedName>
    <definedName name="Z_8A2D9BDF_1BDE_45E4_AD5C_71A11BDB25CB_.wvu.FilterData" localSheetId="1" hidden="1">'ΠΕΠ 2021-2027'!$A$6:$L$25</definedName>
    <definedName name="Z_8A69D556_CC7F_4FE7_BD41_E42B2B432EA9_.wvu.FilterData" localSheetId="1" hidden="1">'ΠΕΠ 2021-2027'!$A$6:$L$25</definedName>
    <definedName name="Z_8A97F97D_B88B_434F_AEC1_A54FE5A03619_.wvu.FilterData" localSheetId="1" hidden="1">'ΠΕΠ 2021-2027'!$A$6:$L$25</definedName>
    <definedName name="Z_8ABC5AB8_E67C_4C51_A23F_4AE2DC2F5846_.wvu.FilterData" localSheetId="1" hidden="1">'ΠΕΠ 2021-2027'!$A$6:$L$25</definedName>
    <definedName name="Z_8ADFA7FA_17D8_4BBB_A720_5E18685D890B_.wvu.FilterData" localSheetId="1" hidden="1">'ΠΕΠ 2021-2027'!$A$6:$L$25</definedName>
    <definedName name="Z_8AE3A264_BDF2_43E2_BEEA_01B26EACBC7E_.wvu.FilterData" localSheetId="1" hidden="1">'ΠΕΠ 2021-2027'!$A$6:$L$25</definedName>
    <definedName name="Z_8AE80666_1BA8_4009_94B8_59656B252A02_.wvu.FilterData" localSheetId="1" hidden="1">'ΠΕΠ 2021-2027'!$A$6:$L$190</definedName>
    <definedName name="Z_8AF98904_C53E_47F2_9A72_29F744C178D0_.wvu.FilterData" localSheetId="1" hidden="1">'ΠΕΠ 2021-2027'!$A$6:$L$25</definedName>
    <definedName name="Z_8B395F86_A95A_404B_902F_7C54331C3EDA_.wvu.FilterData" localSheetId="1" hidden="1">'ΠΕΠ 2021-2027'!$A$6:$L$25</definedName>
    <definedName name="Z_8B685A25_FB09_46A1_89DE_856820EB193F_.wvu.FilterData" localSheetId="1" hidden="1">'ΠΕΠ 2021-2027'!$A$6:$L$25</definedName>
    <definedName name="Z_8B685A25_FB09_46A1_89DE_856820EB193F_.wvu.PrintArea" localSheetId="1" hidden="1">'ΠΕΠ 2021-2027'!$A$8:$L$190</definedName>
    <definedName name="Z_8B685A25_FB09_46A1_89DE_856820EB193F_.wvu.PrintTitles" localSheetId="1" hidden="1">'ΠΕΠ 2021-2027'!$1:$6</definedName>
    <definedName name="Z_8B7B9A40_BB58_4E4D_BD19_156D1F24064A_.wvu.FilterData" localSheetId="1" hidden="1">'ΠΕΠ 2021-2027'!$A$6:$L$25</definedName>
    <definedName name="Z_8B865D49_B3F2_42B9_B315_CC220081EAFC_.wvu.FilterData" localSheetId="1" hidden="1">'ΠΕΠ 2021-2027'!$A$6:$L$25</definedName>
    <definedName name="Z_8B9B6559_7A3A_4240_9BC3_D01D9E499C73_.wvu.FilterData" localSheetId="1" hidden="1">'ΠΕΠ 2021-2027'!$A$6:$L$25</definedName>
    <definedName name="Z_8BB1096E_00A5_42B9_97A8_E28A9DB2625B_.wvu.FilterData" localSheetId="1" hidden="1">'ΠΕΠ 2021-2027'!$A$6:$L$25</definedName>
    <definedName name="Z_8BB2CD44_4C25_43AB_B858_5F5C877CB9D8_.wvu.FilterData" localSheetId="1" hidden="1">'ΠΕΠ 2021-2027'!$A$6:$L$25</definedName>
    <definedName name="Z_8BC7A7AF_7D1A_44AB_8C7F_E42EE9376220_.wvu.FilterData" localSheetId="1" hidden="1">'ΠΕΠ 2021-2027'!$A$6:$L$190</definedName>
    <definedName name="Z_8BDF7EE0_038D_46F8_B4C4_1082AB13CBCD_.wvu.FilterData" localSheetId="1" hidden="1">'ΠΕΠ 2021-2027'!$A$6:$L$190</definedName>
    <definedName name="Z_8BFC7E76_84B9_461D_BBF4_F65A5B2A7D8A_.wvu.FilterData" localSheetId="1" hidden="1">'ΠΕΠ 2021-2027'!$A$6:$L$25</definedName>
    <definedName name="Z_8C2EBAA0_543A_4BE1_9936_BB8DB0EB866B_.wvu.FilterData" localSheetId="1" hidden="1">'ΠΕΠ 2021-2027'!$A$6:$L$190</definedName>
    <definedName name="Z_8C3DFA56_6647_48DB_979D_484999E3D38A_.wvu.FilterData" localSheetId="1" hidden="1">'ΠΕΠ 2021-2027'!$A$6:$L$25</definedName>
    <definedName name="Z_8C85B6FC_5596_4A02_AD11_700C5D5E2E39_.wvu.FilterData" localSheetId="1" hidden="1">'ΠΕΠ 2021-2027'!$A$6:$L$25</definedName>
    <definedName name="Z_8CF1BC62_23D2_42E2_A139_96326AABED49_.wvu.FilterData" localSheetId="1" hidden="1">'ΠΕΠ 2021-2027'!$A$6:$L$25</definedName>
    <definedName name="Z_8D47451C_3ADA_4CA7_9AA3_54585995EE47_.wvu.FilterData" localSheetId="1" hidden="1">'ΠΕΠ 2021-2027'!$A$6:$L$25</definedName>
    <definedName name="Z_8D552C55_8472_4CD5_B142_AED23CF8E394_.wvu.FilterData" localSheetId="1" hidden="1">'ΠΕΠ 2021-2027'!$A$6:$L$25</definedName>
    <definedName name="Z_8DA64423_B107_46AA_8D33_E189CEE85902_.wvu.FilterData" localSheetId="1" hidden="1">'ΠΕΠ 2021-2027'!$A$6:$L$25</definedName>
    <definedName name="Z_8E0307FE_82F1_494A_B03D_C2605D3BDB67_.wvu.FilterData" localSheetId="1" hidden="1">'ΠΕΠ 2021-2027'!$A$6:$L$25</definedName>
    <definedName name="Z_8E400D63_DFF4_4BB1_9F0E_7E0D3B1B440C_.wvu.FilterData" localSheetId="1" hidden="1">'ΠΕΠ 2021-2027'!$A$6:$L$190</definedName>
    <definedName name="Z_8E4445C2_E156_4443_9349_D9EC14EDD386_.wvu.FilterData" localSheetId="1" hidden="1">'ΠΕΠ 2021-2027'!$A$6:$L$25</definedName>
    <definedName name="Z_8E63B9D0_4B4D_435C_BF27_BC03062A1599_.wvu.FilterData" localSheetId="1" hidden="1">'ΠΕΠ 2021-2027'!$A$6:$L$25</definedName>
    <definedName name="Z_8E764B68_E4C9_47FE_BFB2_3968DED41ACE_.wvu.FilterData" localSheetId="1" hidden="1">'ΠΕΠ 2021-2027'!$A$6:$L$190</definedName>
    <definedName name="Z_8E84DA63_02A4_49AB_B6B1_9B4F431F1F6F_.wvu.FilterData" localSheetId="1" hidden="1">'ΠΕΠ 2021-2027'!$A$6:$L$190</definedName>
    <definedName name="Z_8EBC794D_1949_4627_B230_F9CE014A27AD_.wvu.FilterData" localSheetId="1" hidden="1">'ΠΕΠ 2021-2027'!$A$6:$L$190</definedName>
    <definedName name="Z_8ECB2795_67C9_4B32_B1A2_4C357539C0C0_.wvu.FilterData" localSheetId="1" hidden="1">'ΠΕΠ 2021-2027'!$A$6:$L$25</definedName>
    <definedName name="Z_8F27F3B8_34DC_41FE_86B6_102282A7162A_.wvu.FilterData" localSheetId="1" hidden="1">'ΠΕΠ 2021-2027'!$A$6:$L$25</definedName>
    <definedName name="Z_8F47526F_A7B1_421E_A146_7076FBBAA23C_.wvu.FilterData" localSheetId="1" hidden="1">'ΠΕΠ 2021-2027'!$A$6:$L$25</definedName>
    <definedName name="Z_8F6F9C37_668F_43C4_9F54_716DE1129842_.wvu.FilterData" localSheetId="1" hidden="1">'ΠΕΠ 2021-2027'!$A$6:$L$190</definedName>
    <definedName name="Z_8F6F9C37_668F_43C4_9F54_716DE1129842_.wvu.PrintArea" localSheetId="1" hidden="1">'ΠΕΠ 2021-2027'!$A$8:$L$190</definedName>
    <definedName name="Z_8F6F9C37_668F_43C4_9F54_716DE1129842_.wvu.PrintTitles" localSheetId="1" hidden="1">'ΠΕΠ 2021-2027'!$1:$6</definedName>
    <definedName name="Z_8F78EC6F_4AE8_4079_9F56_BE96CB107CDC_.wvu.FilterData" localSheetId="1" hidden="1">'ΠΕΠ 2021-2027'!$A$6:$L$25</definedName>
    <definedName name="Z_8F874992_974A_4BEF_A10B_292CF7756E1B_.wvu.FilterData" localSheetId="1" hidden="1">'ΠΕΠ 2021-2027'!$A$6:$L$25</definedName>
    <definedName name="Z_8F95FCF8_60BB_48A5_975F_40B37F5535F2_.wvu.FilterData" localSheetId="1" hidden="1">'ΠΕΠ 2021-2027'!$A$6:$L$25</definedName>
    <definedName name="Z_8F9B2A23_1801_4A95_928F_BEF056569D28_.wvu.FilterData" localSheetId="1" hidden="1">'ΠΕΠ 2021-2027'!$A$6:$L$25</definedName>
    <definedName name="Z_8FA5FE2C_8CFF_4BE1_89A1_9C26E27F3E9F_.wvu.FilterData" localSheetId="1" hidden="1">'ΠΕΠ 2021-2027'!$A$6:$L$25</definedName>
    <definedName name="Z_8FB8C6BB_A632_4F9C_83CD_329E7DA8709F_.wvu.FilterData" localSheetId="1" hidden="1">'ΠΕΠ 2021-2027'!$A$6:$L$25</definedName>
    <definedName name="Z_8FD46F0C_6171_4DE6_817E_D63DCBE7AA5F_.wvu.FilterData" localSheetId="1" hidden="1">'ΠΕΠ 2021-2027'!$A$6:$L$25</definedName>
    <definedName name="Z_9000E893_DDF5_46A6_A52E_9C7E0DCC4EA1_.wvu.FilterData" localSheetId="1" hidden="1">'ΠΕΠ 2021-2027'!$A$6:$L$25</definedName>
    <definedName name="Z_901D5DDB_0253_444F_B446_552886C7ED14_.wvu.FilterData" localSheetId="1" hidden="1">'ΠΕΠ 2021-2027'!$A$6:$L$25</definedName>
    <definedName name="Z_901DC1F2_1D38_4983_AAA0_64172ACE7133_.wvu.FilterData" localSheetId="1" hidden="1">'ΠΕΠ 2021-2027'!$A$6:$L$190</definedName>
    <definedName name="Z_9067D3C9_9AFA_4D46_881A_CDD935AB326D_.wvu.FilterData" localSheetId="1" hidden="1">'ΠΕΠ 2021-2027'!$A$6:$L$25</definedName>
    <definedName name="Z_90BA6989_3E49_4C2D_9ED1_4F41AFA066C7_.wvu.FilterData" localSheetId="1" hidden="1">'ΠΕΠ 2021-2027'!$A$6:$L$25</definedName>
    <definedName name="Z_90CBF987_1A9D_466C_8E96_69D3182360F6_.wvu.FilterData" localSheetId="1" hidden="1">'ΠΕΠ 2021-2027'!$A$6:$L$25</definedName>
    <definedName name="Z_90D1D7E7_8E22_42B0_876D_A990AE4F2DA7_.wvu.FilterData" localSheetId="1" hidden="1">'ΠΕΠ 2021-2027'!$A$6:$L$25</definedName>
    <definedName name="Z_9110BC63_3364_4737_BEF3_3BD860A907BF_.wvu.FilterData" localSheetId="1" hidden="1">'ΠΕΠ 2021-2027'!$A$6:$L$25</definedName>
    <definedName name="Z_91131A59_C92B_409A_8DEA_D893C8383D92_.wvu.FilterData" localSheetId="1" hidden="1">'ΠΕΠ 2021-2027'!$A$6:$L$25</definedName>
    <definedName name="Z_913B646F_9B38_4A13_A7CB_223D6FAFCB49_.wvu.FilterData" localSheetId="1" hidden="1">'ΠΕΠ 2021-2027'!$A$6:$L$25</definedName>
    <definedName name="Z_915B2905_81B6_41E5_A4E1_4A21892475EC_.wvu.FilterData" localSheetId="1" hidden="1">'ΠΕΠ 2021-2027'!$A$6:$L$190</definedName>
    <definedName name="Z_91A295A2_41C9_4F74_9ED8_48A2A8AFBB57_.wvu.FilterData" localSheetId="1" hidden="1">'ΠΕΠ 2021-2027'!$A$6:$L$25</definedName>
    <definedName name="Z_91C8DD24_3B9A_403E_9E2F_7311B2613AD8_.wvu.FilterData" localSheetId="1" hidden="1">'ΠΕΠ 2021-2027'!$A$6:$L$25</definedName>
    <definedName name="Z_9249C59E_F44E_4FE7_980F_F30FCA638479_.wvu.FilterData" localSheetId="1" hidden="1">'ΠΕΠ 2021-2027'!$A$6:$L$25</definedName>
    <definedName name="Z_9255FE9A_475D_41C6_96BF_3327E32A9E21_.wvu.FilterData" localSheetId="1" hidden="1">'ΠΕΠ 2021-2027'!$A$6:$L$25</definedName>
    <definedName name="Z_9256C4B4_FC66_4B7E_A7A1_13FF633BE60B_.wvu.FilterData" localSheetId="1" hidden="1">'ΠΕΠ 2021-2027'!$A$6:$L$25</definedName>
    <definedName name="Z_9295CE03_1612_475A_8B82_83A5FFD5F21F_.wvu.FilterData" localSheetId="1" hidden="1">'ΠΕΠ 2021-2027'!$A$6:$L$25</definedName>
    <definedName name="Z_92AE5C85_7EE1_4A1A_A1E0_2E8CF768BDD8_.wvu.FilterData" localSheetId="1" hidden="1">'ΠΕΠ 2021-2027'!$A$6:$L$25</definedName>
    <definedName name="Z_92D6CD11_D08B_40BA_82F5_783DD126D62E_.wvu.FilterData" localSheetId="1" hidden="1">'ΠΕΠ 2021-2027'!$A$6:$L$25</definedName>
    <definedName name="Z_9302DAF3_8572_4F45_A6AA_34EAC134CD0E_.wvu.FilterData" localSheetId="1" hidden="1">'ΠΕΠ 2021-2027'!$A$6:$L$25</definedName>
    <definedName name="Z_931A5F52_29D2_40D8_96E8_09DF6F1C97F8_.wvu.FilterData" localSheetId="1" hidden="1">'ΠΕΠ 2021-2027'!$A$6:$L$25</definedName>
    <definedName name="Z_935436AD_5BB4_40DF_B15C_C708EBDC7BA9_.wvu.FilterData" localSheetId="1" hidden="1">'ΠΕΠ 2021-2027'!$A$6:$L$190</definedName>
    <definedName name="Z_93867672_431C_418B_8162_C45D28A49412_.wvu.FilterData" localSheetId="1" hidden="1">'ΠΕΠ 2021-2027'!$A$6:$L$25</definedName>
    <definedName name="Z_93F059F4_7725_48EB_8E17_E42DDFF7A2DD_.wvu.FilterData" localSheetId="1" hidden="1">'ΠΕΠ 2021-2027'!$A$6:$L$25</definedName>
    <definedName name="Z_93F4D348_AAF5_4D6A_9597_35B6E3CC8EA1_.wvu.FilterData" localSheetId="1" hidden="1">'ΠΕΠ 2021-2027'!$A$6:$L$25</definedName>
    <definedName name="Z_9404BE32_7ED4_4BB5_854E_60DF71599822_.wvu.FilterData" localSheetId="1" hidden="1">'ΠΕΠ 2021-2027'!$A$6:$L$25</definedName>
    <definedName name="Z_941F6DD5_90FF_49A0_AA71_AD6FA289543F_.wvu.FilterData" localSheetId="1" hidden="1">'ΠΕΠ 2021-2027'!$A$6:$L$25</definedName>
    <definedName name="Z_9440AFBE_9BDD_4B96_A146_B665DDDD345D_.wvu.FilterData" localSheetId="1" hidden="1">'ΠΕΠ 2021-2027'!$A$6:$L$25</definedName>
    <definedName name="Z_944EAD9B_EBC3_4F21_B0A9_E17E4771DBA6_.wvu.FilterData" localSheetId="1" hidden="1">'ΠΕΠ 2021-2027'!$A$6:$L$25</definedName>
    <definedName name="Z_9451EC6B_6784_40CA_B28E_BA5EB4A05962_.wvu.FilterData" localSheetId="1" hidden="1">'ΠΕΠ 2021-2027'!$A$6:$L$25</definedName>
    <definedName name="Z_9480E6CF_3AF9_42D7_951C_B483B129825F_.wvu.FilterData" localSheetId="1" hidden="1">'ΠΕΠ 2021-2027'!$A$6:$L$25</definedName>
    <definedName name="Z_94996EC1_1220_43B9_ADF8_BDC8995BF1AF_.wvu.FilterData" localSheetId="1" hidden="1">'ΠΕΠ 2021-2027'!$A$6:$L$190</definedName>
    <definedName name="Z_955A9AA5_99FF_44B4_9205_0904398310B2_.wvu.FilterData" localSheetId="1" hidden="1">'ΠΕΠ 2021-2027'!$A$6:$L$25</definedName>
    <definedName name="Z_9563B1B5_8525_4E7D_8196_CB684AC68997_.wvu.FilterData" localSheetId="1" hidden="1">'ΠΕΠ 2021-2027'!$A$6:$L$25</definedName>
    <definedName name="Z_95723E90_5060_4612_B571_1BB01C76E6B2_.wvu.FilterData" localSheetId="1" hidden="1">'ΠΕΠ 2021-2027'!$A$6:$L$25</definedName>
    <definedName name="Z_95F1364E_DB72_439B_B3C1_F699EDED0AE9_.wvu.FilterData" localSheetId="1" hidden="1">'ΠΕΠ 2021-2027'!$A$6:$L$25</definedName>
    <definedName name="Z_95F30C01_C62D_421D_A22C_BE441260F37C_.wvu.FilterData" localSheetId="1" hidden="1">'ΠΕΠ 2021-2027'!$A$6:$L$25</definedName>
    <definedName name="Z_95FEDA35_B7A6_48A8_BE03_CDEF2E87503A_.wvu.FilterData" localSheetId="1" hidden="1">'ΠΕΠ 2021-2027'!$A$6:$L$25</definedName>
    <definedName name="Z_965706B4_83C8_4851_B934_7E9216F66E80_.wvu.FilterData" localSheetId="1" hidden="1">'ΠΕΠ 2021-2027'!$A$6:$L$25</definedName>
    <definedName name="Z_9683AC73_5EFD_4241_A54F_06DDB1FD26A7_.wvu.FilterData" localSheetId="1" hidden="1">'ΠΕΠ 2021-2027'!$A$6:$L$25</definedName>
    <definedName name="Z_9688DB99_CEAE_4B78_880B_79F51856F1B3_.wvu.FilterData" localSheetId="1" hidden="1">'ΠΕΠ 2021-2027'!$A$6:$L$25</definedName>
    <definedName name="Z_968A0C3A_9D09_48A0_854F_0A2A1FC16543_.wvu.FilterData" localSheetId="1" hidden="1">'ΠΕΠ 2021-2027'!$A$6:$L$25</definedName>
    <definedName name="Z_969BFAD3_8C9F_40B5_83BA_456F2CB0EF37_.wvu.FilterData" localSheetId="1" hidden="1">'ΠΕΠ 2021-2027'!$A$6:$L$190</definedName>
    <definedName name="Z_969D7909_1D50_46CB_9893_FB9D441AF585_.wvu.FilterData" localSheetId="1" hidden="1">'ΠΕΠ 2021-2027'!$A$6:$L$25</definedName>
    <definedName name="Z_970F56C0_8414_4E30_B18E_8120B32C3E40_.wvu.FilterData" localSheetId="1" hidden="1">'ΠΕΠ 2021-2027'!$A$6:$L$25</definedName>
    <definedName name="Z_9719DD90_B0A2_4AEA_B60B_217DB441B49B_.wvu.FilterData" localSheetId="1" hidden="1">'ΠΕΠ 2021-2027'!$A$6:$L$190</definedName>
    <definedName name="Z_971B616B_FC81_4BD6_B8FE_C6F42E9458B2_.wvu.FilterData" localSheetId="1" hidden="1">'ΠΕΠ 2021-2027'!$A$6:$L$25</definedName>
    <definedName name="Z_972C3DA9_DFC2_4007_A98D_AC19D7D0DEEA_.wvu.FilterData" localSheetId="1" hidden="1">'ΠΕΠ 2021-2027'!$A$6:$L$25</definedName>
    <definedName name="Z_976FB61D_B80D_43A5_8EDD_9888D3EB9C07_.wvu.FilterData" localSheetId="1" hidden="1">'ΠΕΠ 2021-2027'!$A$6:$L$25</definedName>
    <definedName name="Z_97F76432_0D2B_4751_A61E_3B83D641F895_.wvu.FilterData" localSheetId="1" hidden="1">'ΠΕΠ 2021-2027'!$A$6:$L$25</definedName>
    <definedName name="Z_980702B6_42CB_49FE_A0E6_14F819DCD858_.wvu.FilterData" localSheetId="1" hidden="1">'ΠΕΠ 2021-2027'!$A$6:$L$25</definedName>
    <definedName name="Z_981569EB_5405_40A8_A540_27DD9FA11FB7_.wvu.FilterData" localSheetId="1" hidden="1">'ΠΕΠ 2021-2027'!$A$6:$L$25</definedName>
    <definedName name="Z_982E226A_4C38_4110_9B96_FBFA080EEB72_.wvu.FilterData" localSheetId="1" hidden="1">'ΠΕΠ 2021-2027'!$A$6:$L$25</definedName>
    <definedName name="Z_982E226A_4C38_4110_9B96_FBFA080EEB72_.wvu.PrintArea" localSheetId="1" hidden="1">'ΠΕΠ 2021-2027'!$A$8:$L$190</definedName>
    <definedName name="Z_982E226A_4C38_4110_9B96_FBFA080EEB72_.wvu.PrintTitles" localSheetId="1" hidden="1">'ΠΕΠ 2021-2027'!$1:$6</definedName>
    <definedName name="Z_985EE997_3301_470B_A816_2B19BE4C9FC1_.wvu.FilterData" localSheetId="1" hidden="1">'ΠΕΠ 2021-2027'!$A$6:$L$25</definedName>
    <definedName name="Z_988568B7_1451_4165_BA71_AE5012F0F00A_.wvu.FilterData" localSheetId="1" hidden="1">'ΠΕΠ 2021-2027'!$A$6:$L$25</definedName>
    <definedName name="Z_98CF7F57_BCF9_43CD_AA51_8BB26072EA9B_.wvu.FilterData" localSheetId="1" hidden="1">'ΠΕΠ 2021-2027'!$A$6:$L$25</definedName>
    <definedName name="Z_991B63CD_563C_4052_8BE0_26C0024A5069_.wvu.FilterData" localSheetId="1" hidden="1">'ΠΕΠ 2021-2027'!$A$6:$L$25</definedName>
    <definedName name="Z_994B8EAB_1C46_449A_8C50_E136E97369CE_.wvu.FilterData" localSheetId="1" hidden="1">'ΠΕΠ 2021-2027'!$A$6:$L$25</definedName>
    <definedName name="Z_99AA3A90_7819_4704_B50B_6F77183E5F7E_.wvu.FilterData" localSheetId="1" hidden="1">'ΠΕΠ 2021-2027'!$A$6:$L$25</definedName>
    <definedName name="Z_99E5B5D9_428F_4BE0_BE49_14517CBAD640_.wvu.FilterData" localSheetId="1" hidden="1">'ΠΕΠ 2021-2027'!$A$6:$L$25</definedName>
    <definedName name="Z_99EBDDC7_A4F1_49F0_A8E0_0ED21FF3661E_.wvu.FilterData" localSheetId="1" hidden="1">'ΠΕΠ 2021-2027'!$A$6:$L$25</definedName>
    <definedName name="Z_99FF1CFF_AE64_4BDF_8081_47E69F5CE4AD_.wvu.FilterData" localSheetId="1" hidden="1">'ΠΕΠ 2021-2027'!$A$6:$L$25</definedName>
    <definedName name="Z_9A118C6A_D2FB_4A87_ACD7_A77F4B7A4A1A_.wvu.FilterData" localSheetId="1" hidden="1">'ΠΕΠ 2021-2027'!$A$6:$L$25</definedName>
    <definedName name="Z_9A22687E_586D_472C_AC70_06A4011E23F6_.wvu.FilterData" localSheetId="1" hidden="1">'ΠΕΠ 2021-2027'!$A$6:$L$190</definedName>
    <definedName name="Z_9A6E183B_F856_403F_B23C_60763D3E4A30_.wvu.FilterData" localSheetId="1" hidden="1">'ΠΕΠ 2021-2027'!$A$6:$L$190</definedName>
    <definedName name="Z_9A787CCA_57B1_4B77_A22C_F86F74B33161_.wvu.FilterData" localSheetId="1" hidden="1">'ΠΕΠ 2021-2027'!$A$6:$L$190</definedName>
    <definedName name="Z_9AB8D88E_5C11_4586_8095_1ED3ACD81EBC_.wvu.FilterData" localSheetId="1" hidden="1">'ΠΕΠ 2021-2027'!$A$6:$L$25</definedName>
    <definedName name="Z_9AC4FC17_63B5_40E4_A041_A64B025079BE_.wvu.FilterData" localSheetId="1" hidden="1">'ΠΕΠ 2021-2027'!$A$6:$L$25</definedName>
    <definedName name="Z_9B31D9D8_96AC_4F53_916E_26765771FE4D_.wvu.FilterData" localSheetId="1" hidden="1">'ΠΕΠ 2021-2027'!$A$6:$L$25</definedName>
    <definedName name="Z_9B72BD7C_5600_4E16_98CF_D4E0B3F96549_.wvu.FilterData" localSheetId="1" hidden="1">'ΠΕΠ 2021-2027'!$A$6:$L$25</definedName>
    <definedName name="Z_9B848DF3_7F1F_48D5_961D_7C52460D79D7_.wvu.FilterData" localSheetId="1" hidden="1">'ΠΕΠ 2021-2027'!$A$6:$L$25</definedName>
    <definedName name="Z_9B92EF39_8949_4190_AB3A_5147B66451C3_.wvu.FilterData" localSheetId="1" hidden="1">'ΠΕΠ 2021-2027'!$A$6:$L$190</definedName>
    <definedName name="Z_9BD70407_A2A4_416A_A7FA_1739A555947A_.wvu.FilterData" localSheetId="1" hidden="1">'ΠΕΠ 2021-2027'!$A$6:$L$25</definedName>
    <definedName name="Z_9C19419C_2EA5_4FAF_BABF_41873B5A3896_.wvu.FilterData" localSheetId="1" hidden="1">'ΠΕΠ 2021-2027'!$A$6:$L$25</definedName>
    <definedName name="Z_9C1A9330_E165_458C_B705_045235D154F4_.wvu.FilterData" localSheetId="1" hidden="1">'ΠΕΠ 2021-2027'!$A$6:$L$190</definedName>
    <definedName name="Z_9CAF5FC8_9681_4E93_B243_7D0AE433D54C_.wvu.FilterData" localSheetId="1" hidden="1">'ΠΕΠ 2021-2027'!$A$6:$L$25</definedName>
    <definedName name="Z_9CBA9D6C_137C_452A_9CA3_ECD97B3A4243_.wvu.FilterData" localSheetId="1" hidden="1">'ΠΕΠ 2021-2027'!$A$6:$L$190</definedName>
    <definedName name="Z_9CD3DDCB_EEB3_412C_BDF4_A8F1C44F434A_.wvu.FilterData" localSheetId="1" hidden="1">'ΠΕΠ 2021-2027'!$A$6:$L$25</definedName>
    <definedName name="Z_9CE939B3_F968_4A12_9DC1_1798C24A7542_.wvu.FilterData" localSheetId="1" hidden="1">'ΠΕΠ 2021-2027'!$A$6:$L$190</definedName>
    <definedName name="Z_9CF39AA0_0F32_493D_AF94_B3FEBF229545_.wvu.FilterData" localSheetId="1" hidden="1">'ΠΕΠ 2021-2027'!$A$6:$L$190</definedName>
    <definedName name="Z_9CFC7904_A5DC_4F87_997E_2EA882099937_.wvu.FilterData" localSheetId="1" hidden="1">'ΠΕΠ 2021-2027'!$A$6:$L$25</definedName>
    <definedName name="Z_9D157802_E060_42FD_B0D5_CF8BB8BA36DD_.wvu.FilterData" localSheetId="1" hidden="1">'ΠΕΠ 2021-2027'!$A$6:$L$25</definedName>
    <definedName name="Z_9D68706E_8B78_48AA_B092_496F4D97A8DB_.wvu.FilterData" localSheetId="1" hidden="1">'ΠΕΠ 2021-2027'!$A$6:$L$190</definedName>
    <definedName name="Z_9DAA5EA5_719F_4272_A1C0_247EA5C8F611_.wvu.FilterData" localSheetId="1" hidden="1">'ΠΕΠ 2021-2027'!$A$6:$L$25</definedName>
    <definedName name="Z_9DCE3518_EC88_4944_A401_83D15CC18364_.wvu.FilterData" localSheetId="1" hidden="1">'ΠΕΠ 2021-2027'!$A$6:$L$25</definedName>
    <definedName name="Z_9E5B2392_CBC4_4AC8_A15D_908DA4E75F25_.wvu.FilterData" localSheetId="1" hidden="1">'ΠΕΠ 2021-2027'!$A$6:$L$25</definedName>
    <definedName name="Z_9E817E0E_38DA_48E5_9208_6D82D76EB074_.wvu.FilterData" localSheetId="1" hidden="1">'ΠΕΠ 2021-2027'!$A$6:$L$25</definedName>
    <definedName name="Z_9EA7CA6E_2324_470A_995B_1A39A12F4490_.wvu.FilterData" localSheetId="1" hidden="1">'ΠΕΠ 2021-2027'!$A$6:$L$25</definedName>
    <definedName name="Z_9ED5C2EC_C2A5_49CB_8AB7_51846B585A26_.wvu.FilterData" localSheetId="1" hidden="1">'ΠΕΠ 2021-2027'!$A$6:$L$25</definedName>
    <definedName name="Z_9EE50CA2_BC9A_4FF5_9808_743D1ED2CB25_.wvu.FilterData" localSheetId="1" hidden="1">'ΠΕΠ 2021-2027'!$A$6:$L$25</definedName>
    <definedName name="Z_9EF6ADEE_2887_4783_98C1_0D36E2708FF3_.wvu.FilterData" localSheetId="1" hidden="1">'ΠΕΠ 2021-2027'!$A$6:$L$190</definedName>
    <definedName name="Z_9EF6ED1D_09AB_4536_81C8_638CC41CE4B6_.wvu.FilterData" localSheetId="1" hidden="1">'ΠΕΠ 2021-2027'!$A$6:$L$25</definedName>
    <definedName name="Z_9F2AC1B4_FA23_4E91_9E2B_57F1AE9CB507_.wvu.FilterData" localSheetId="1" hidden="1">'ΠΕΠ 2021-2027'!$A$6:$L$25</definedName>
    <definedName name="Z_9FAF5084_3B49_4B9C_BEAC_C3F362AEC4F7_.wvu.FilterData" localSheetId="1" hidden="1">'ΠΕΠ 2021-2027'!$A$6:$L$190</definedName>
    <definedName name="Z_9FBF11C5_5A7D_414D_9AD2_08324CCD2EF3_.wvu.FilterData" localSheetId="1" hidden="1">'ΠΕΠ 2021-2027'!$A$6:$L$25</definedName>
    <definedName name="Z_9FEF55C0_9828_4CE3_8354_48E887F5FD84_.wvu.FilterData" localSheetId="1" hidden="1">'ΠΕΠ 2021-2027'!$A$6:$L$25</definedName>
    <definedName name="Z_A0001377_04B3_4FD3_B5E7_E9144B7C7777_.wvu.FilterData" localSheetId="1" hidden="1">'ΠΕΠ 2021-2027'!$A$6:$L$25</definedName>
    <definedName name="Z_A013FF58_17CD_4610_8464_F29F534E4706_.wvu.FilterData" localSheetId="1" hidden="1">'ΠΕΠ 2021-2027'!$A$6:$L$25</definedName>
    <definedName name="Z_A05519F5_F68C_49DB_9251_AF28E0B5E36B_.wvu.FilterData" localSheetId="1" hidden="1">'ΠΕΠ 2021-2027'!$A$6:$L$25</definedName>
    <definedName name="Z_A07B3E1F_149F_4168_9A23_F184882A665A_.wvu.FilterData" localSheetId="1" hidden="1">'ΠΕΠ 2021-2027'!$A$6:$L$25</definedName>
    <definedName name="Z_A0C0A60C_48E5_44E0_8D34_BC5368FF5A84_.wvu.FilterData" localSheetId="1" hidden="1">'ΠΕΠ 2021-2027'!$A$6:$L$25</definedName>
    <definedName name="Z_A0C18FE3_EA4A_4543_ADF1_702CE9E623D0_.wvu.FilterData" localSheetId="1" hidden="1">'ΠΕΠ 2021-2027'!$A$6:$L$25</definedName>
    <definedName name="Z_A1308F03_C81F_4588_87F3_FE82B6B7F002_.wvu.FilterData" localSheetId="1" hidden="1">'ΠΕΠ 2021-2027'!$A$6:$L$190</definedName>
    <definedName name="Z_A1653101_9A9B_4E84_88F2_540E887E0609_.wvu.FilterData" localSheetId="1" hidden="1">'ΠΕΠ 2021-2027'!$A$6:$L$25</definedName>
    <definedName name="Z_A1841235_A486_4FDE_8D42_D8FEC4F2C2EB_.wvu.FilterData" localSheetId="1" hidden="1">'ΠΕΠ 2021-2027'!$A$6:$L$25</definedName>
    <definedName name="Z_A1EA19A5_42AA_46C9_BB95_2990965A306A_.wvu.FilterData" localSheetId="1" hidden="1">'ΠΕΠ 2021-2027'!$A$6:$L$190</definedName>
    <definedName name="Z_A1EAE00C_E55C_450E_B897_CE643E67B91F_.wvu.FilterData" localSheetId="1" hidden="1">'ΠΕΠ 2021-2027'!$A$6:$L$25</definedName>
    <definedName name="Z_A2060B79_9B47_4DE3_B801_ABF33C95A53F_.wvu.FilterData" localSheetId="1" hidden="1">'ΠΕΠ 2021-2027'!$A$6:$L$25</definedName>
    <definedName name="Z_A218DBCA_52FE_446D_B4E0_92E606DED7B3_.wvu.FilterData" localSheetId="1" hidden="1">'ΠΕΠ 2021-2027'!$A$6:$L$25</definedName>
    <definedName name="Z_A2211BCA_485A_44AD_90DC_2547749A00B3_.wvu.FilterData" localSheetId="1" hidden="1">'ΠΕΠ 2021-2027'!$A$6:$L$25</definedName>
    <definedName name="Z_A2298AB4_11A2_4F7E_BFB5_2CEBD9E0D1CD_.wvu.FilterData" localSheetId="1" hidden="1">'ΠΕΠ 2021-2027'!$A$6:$L$25</definedName>
    <definedName name="Z_A297534E_4C5E_4216_9F7E_21FE70505404_.wvu.FilterData" localSheetId="1" hidden="1">'ΠΕΠ 2021-2027'!$A$6:$L$25</definedName>
    <definedName name="Z_A29E7FCC_A5CE_4420_B719_1C8C56641602_.wvu.FilterData" localSheetId="1" hidden="1">'ΠΕΠ 2021-2027'!$A$6:$L$25</definedName>
    <definedName name="Z_A2B4BAF9_B42E_4379_A1E5_3A42BA7A24D7_.wvu.FilterData" localSheetId="1" hidden="1">'ΠΕΠ 2021-2027'!$A$6:$L$25</definedName>
    <definedName name="Z_A3242FB0_F232_474F_85A2_AD79257552E6_.wvu.FilterData" localSheetId="1" hidden="1">'ΠΕΠ 2021-2027'!$A$6:$L$25</definedName>
    <definedName name="Z_A35D9E24_B0E4_43B4_86EB_B865FC21CE5E_.wvu.FilterData" localSheetId="1" hidden="1">'ΠΕΠ 2021-2027'!$A$6:$L$25</definedName>
    <definedName name="Z_A373532D_6296_417C_8A1F_2372005D81A1_.wvu.FilterData" localSheetId="1" hidden="1">'ΠΕΠ 2021-2027'!$A$6:$L$25</definedName>
    <definedName name="Z_A382BB45_3E76_4E66_9F26_B8E3D63753C4_.wvu.FilterData" localSheetId="1" hidden="1">'ΠΕΠ 2021-2027'!$A$6:$L$25</definedName>
    <definedName name="Z_A3AAD611_6830_47C8_BE4D_7EAAD35118F9_.wvu.FilterData" localSheetId="1" hidden="1">'ΠΕΠ 2021-2027'!$A$6:$L$25</definedName>
    <definedName name="Z_A3AFBF3A_1532_4E8E_8194_B1AC9FD6781C_.wvu.FilterData" localSheetId="1" hidden="1">'ΠΕΠ 2021-2027'!$A$6:$L$25</definedName>
    <definedName name="Z_A3BB60D6_B5CB_48C1_847A_A0DD60E5B9A7_.wvu.FilterData" localSheetId="1" hidden="1">'ΠΕΠ 2021-2027'!$A$6:$L$25</definedName>
    <definedName name="Z_A421FB5E_0C5A_4A0E_B587_E19896375149_.wvu.FilterData" localSheetId="1" hidden="1">'ΠΕΠ 2021-2027'!$A$6:$L$25</definedName>
    <definedName name="Z_A4498997_3C3C_4831_8793_CD2950C7E879_.wvu.FilterData" localSheetId="1" hidden="1">'ΠΕΠ 2021-2027'!$A$6:$L$25</definedName>
    <definedName name="Z_A45A6431_5BC1_4EAA_AE62_8860EB4042BD_.wvu.FilterData" localSheetId="1" hidden="1">'ΠΕΠ 2021-2027'!$A$6:$L$25</definedName>
    <definedName name="Z_A47B0451_D8CC_4600_B583_3B567A57F7F0_.wvu.FilterData" localSheetId="1" hidden="1">'ΠΕΠ 2021-2027'!$A$6:$L$25</definedName>
    <definedName name="Z_A4D04A40_283D_4E5F_9788_C40BDF3B6389_.wvu.FilterData" localSheetId="1" hidden="1">'ΠΕΠ 2021-2027'!$A$6:$L$25</definedName>
    <definedName name="Z_A50E404D_49BE_44E9_A53E_05759C74FDE5_.wvu.FilterData" localSheetId="1" hidden="1">'ΠΕΠ 2021-2027'!$A$6:$L$25</definedName>
    <definedName name="Z_A54002DB_98AD_4CE3_AFD8_65211453B6BE_.wvu.FilterData" localSheetId="1" hidden="1">'ΠΕΠ 2021-2027'!$A$6:$L$25</definedName>
    <definedName name="Z_A54C9040_F2DB_434D_9629_79BE09EFC68F_.wvu.FilterData" localSheetId="1" hidden="1">'ΠΕΠ 2021-2027'!$A$6:$L$25</definedName>
    <definedName name="Z_A5824D7D_5D15_4BFF_9D8E_3F7CAC58764F_.wvu.FilterData" localSheetId="1" hidden="1">'ΠΕΠ 2021-2027'!$A$6:$L$25</definedName>
    <definedName name="Z_A591B4DA_B4B3_406F_B9A6_4103B2239BB0_.wvu.FilterData" localSheetId="1" hidden="1">'ΠΕΠ 2021-2027'!$A$6:$L$25</definedName>
    <definedName name="Z_A591B4DA_B4B3_406F_B9A6_4103B2239BB0_.wvu.PrintArea" localSheetId="1" hidden="1">'ΠΕΠ 2021-2027'!$A$8:$L$190</definedName>
    <definedName name="Z_A591B4DA_B4B3_406F_B9A6_4103B2239BB0_.wvu.PrintTitles" localSheetId="1" hidden="1">'ΠΕΠ 2021-2027'!$1:$6</definedName>
    <definedName name="Z_A5AF6A4C_7944_483A_932D_07DB524BFDA5_.wvu.FilterData" localSheetId="1" hidden="1">'ΠΕΠ 2021-2027'!$A$6:$L$25</definedName>
    <definedName name="Z_A5D348AE_5793_4CA6_93AF_D681F9944AE8_.wvu.FilterData" localSheetId="1" hidden="1">'ΠΕΠ 2021-2027'!$A$6:$L$25</definedName>
    <definedName name="Z_A62587DD_F359_4F40_92CC_8ABABCCA547B_.wvu.FilterData" localSheetId="1" hidden="1">'ΠΕΠ 2021-2027'!$A$6:$L$25</definedName>
    <definedName name="Z_A62A7670_93CD_4D28_9E80_02A6B207ED4F_.wvu.FilterData" localSheetId="1" hidden="1">'ΠΕΠ 2021-2027'!$A$6:$L$25</definedName>
    <definedName name="Z_A65E052F_E21A_4AF7_806A_1E0E515066AA_.wvu.FilterData" localSheetId="1" hidden="1">'ΠΕΠ 2021-2027'!$A$6:$L$25</definedName>
    <definedName name="Z_A67890BA_B69A_46B7_BED9_D05E731EFAC5_.wvu.FilterData" localSheetId="1" hidden="1">'ΠΕΠ 2021-2027'!$A$6:$L$25</definedName>
    <definedName name="Z_A6872C95_C1B4_4797_B049_2AB25731B34D_.wvu.FilterData" localSheetId="1" hidden="1">'ΠΕΠ 2021-2027'!$A$6:$L$190</definedName>
    <definedName name="Z_A68E6DE1_DDFD_4859_A071_2B96EC4F8CC5_.wvu.FilterData" localSheetId="1" hidden="1">'ΠΕΠ 2021-2027'!$A$6:$L$25</definedName>
    <definedName name="Z_A69BF7BD_7214_4CF8_B130_6CA71A581ED4_.wvu.FilterData" localSheetId="1" hidden="1">'ΠΕΠ 2021-2027'!$A$6:$L$25</definedName>
    <definedName name="Z_A6A921BC_DB93_4ADA_94DA_297D7D16E802_.wvu.FilterData" localSheetId="1" hidden="1">'ΠΕΠ 2021-2027'!$A$6:$L$25</definedName>
    <definedName name="Z_A6D5D09D_12A1_4583_A95E_181D2BD9E6EE_.wvu.FilterData" localSheetId="1" hidden="1">'ΠΕΠ 2021-2027'!$A$6:$L$25</definedName>
    <definedName name="Z_A6F7839D_152C_4CBC_9EF9_CA4E1F6D68EB_.wvu.FilterData" localSheetId="1" hidden="1">'ΠΕΠ 2021-2027'!$A$6:$L$25</definedName>
    <definedName name="Z_A7007367_C1E6_4E26_A819_7D379ADD65FB_.wvu.FilterData" localSheetId="1" hidden="1">'ΠΕΠ 2021-2027'!$A$6:$L$25</definedName>
    <definedName name="Z_A73BF15C_4280_4302_888F_DBC3FF6A996B_.wvu.FilterData" localSheetId="1" hidden="1">'ΠΕΠ 2021-2027'!$A$6:$L$25</definedName>
    <definedName name="Z_A7441EA9_C941_4FC3_9FB0_5E408941738C_.wvu.FilterData" localSheetId="1" hidden="1">'ΠΕΠ 2021-2027'!$A$6:$L$25</definedName>
    <definedName name="Z_A75F92A7_55D0_4404_A289_8A8F87FC7F36_.wvu.FilterData" localSheetId="1" hidden="1">'ΠΕΠ 2021-2027'!$A$6:$L$25</definedName>
    <definedName name="Z_A77DF644_1E80_4043_AEF4_D8BB1BD11201_.wvu.FilterData" localSheetId="1" hidden="1">'ΠΕΠ 2021-2027'!$A$6:$L$190</definedName>
    <definedName name="Z_A77F62B6_51F9_4EDD_851C_E2B3C5ACAD4D_.wvu.FilterData" localSheetId="1" hidden="1">'ΠΕΠ 2021-2027'!$A$6:$L$25</definedName>
    <definedName name="Z_A7C29B0C_9928_4AF3_85D5_949E73F321DA_.wvu.FilterData" localSheetId="1" hidden="1">'ΠΕΠ 2021-2027'!$A$6:$L$25</definedName>
    <definedName name="Z_A7C61047_E661_4A62_A694_923E381596A0_.wvu.FilterData" localSheetId="1" hidden="1">'ΠΕΠ 2021-2027'!$A$6:$L$190</definedName>
    <definedName name="Z_A7C61047_E661_4A62_A694_923E381596A0_.wvu.PrintArea" localSheetId="1" hidden="1">'ΠΕΠ 2021-2027'!$A$8:$L$190</definedName>
    <definedName name="Z_A7C61047_E661_4A62_A694_923E381596A0_.wvu.PrintTitles" localSheetId="1" hidden="1">'ΠΕΠ 2021-2027'!$1:$6</definedName>
    <definedName name="Z_A7DBC5A1_70EE_4C29_B85F_FDA781EC8C13_.wvu.FilterData" localSheetId="1" hidden="1">'ΠΕΠ 2021-2027'!$A$6:$L$25</definedName>
    <definedName name="Z_A85823D2_B3DC_4064_9404_ED997CF8F82B_.wvu.FilterData" localSheetId="1" hidden="1">'ΠΕΠ 2021-2027'!$A$6:$L$25</definedName>
    <definedName name="Z_A880157E_A5C4_44BD_8FDF_EF30D670B869_.wvu.FilterData" localSheetId="1" hidden="1">'ΠΕΠ 2021-2027'!$A$6:$L$25</definedName>
    <definedName name="Z_A8A421B4_8528_4B79_9CFA_479E666DC308_.wvu.FilterData" localSheetId="1" hidden="1">'ΠΕΠ 2021-2027'!$A$6:$L$25</definedName>
    <definedName name="Z_A8E48EBB_A1EF_4C6F_BA5E_6E91FD184D4F_.wvu.FilterData" localSheetId="1" hidden="1">'ΠΕΠ 2021-2027'!$A$6:$L$25</definedName>
    <definedName name="Z_A8EAEEB1_7A3F_4FE6_996C_8B982ABD7A27_.wvu.FilterData" localSheetId="1" hidden="1">'ΠΕΠ 2021-2027'!$A$6:$L$25</definedName>
    <definedName name="Z_A92554E4_1CDB_446E_84AB_8673DE0BF377_.wvu.FilterData" localSheetId="1" hidden="1">'ΠΕΠ 2021-2027'!$A$6:$L$190</definedName>
    <definedName name="Z_A9366DA8_D638_4867_AD12_873674466E7A_.wvu.FilterData" localSheetId="1" hidden="1">'ΠΕΠ 2021-2027'!$A$6:$L$25</definedName>
    <definedName name="Z_A94164EE_AF7F_40D3_911C_C066DD410AA7_.wvu.FilterData" localSheetId="1" hidden="1">'ΠΕΠ 2021-2027'!$A$6:$L$25</definedName>
    <definedName name="Z_A94C5504_D77A_49A0_9011_3683B1BC6C56_.wvu.FilterData" localSheetId="1" hidden="1">'ΠΕΠ 2021-2027'!$A$6:$L$25</definedName>
    <definedName name="Z_A95969D8_6BC2_40C4_BA11_D2946D08C4B9_.wvu.FilterData" localSheetId="1" hidden="1">'ΠΕΠ 2021-2027'!$A$6:$L$25</definedName>
    <definedName name="Z_A9A7CC87_0563_49C3_BE05_6BE251494F1C_.wvu.FilterData" localSheetId="1" hidden="1">'ΠΕΠ 2021-2027'!$A$6:$L$25</definedName>
    <definedName name="Z_A9CFE64C_FA81_484C_8B8B_7F77D8C37566_.wvu.FilterData" localSheetId="1" hidden="1">'ΠΕΠ 2021-2027'!$A$6:$L$25</definedName>
    <definedName name="Z_A9F06047_11AB_4F3D_B1F8_3D90C37F51CB_.wvu.FilterData" localSheetId="1" hidden="1">'ΠΕΠ 2021-2027'!$A$6:$L$25</definedName>
    <definedName name="Z_AA1EC1EE_769A_4016_9F66_F277766C0366_.wvu.FilterData" localSheetId="1" hidden="1">'ΠΕΠ 2021-2027'!$A$6:$L$25</definedName>
    <definedName name="Z_AA3FB269_A243_4E68_ACCB_90CB93D5AC52_.wvu.FilterData" localSheetId="1" hidden="1">'ΠΕΠ 2021-2027'!$A$6:$L$190</definedName>
    <definedName name="Z_AA56B4F8_D9D6_4F4C_9B9D_B80DD87EBDD4_.wvu.FilterData" localSheetId="1" hidden="1">'ΠΕΠ 2021-2027'!$A$6:$L$25</definedName>
    <definedName name="Z_AA7D746B_0E11_458A_BD82_0A60070F523C_.wvu.FilterData" localSheetId="1" hidden="1">'ΠΕΠ 2021-2027'!$A$6:$L$25</definedName>
    <definedName name="Z_AAA767B3_E2E4_4B39_BAF3_FAE05A828A22_.wvu.FilterData" localSheetId="1" hidden="1">'ΠΕΠ 2021-2027'!$A$6:$L$25</definedName>
    <definedName name="Z_AB090504_1DE0_44C3_A0AF_F911D76C5596_.wvu.FilterData" localSheetId="1" hidden="1">'ΠΕΠ 2021-2027'!$A$6:$L$25</definedName>
    <definedName name="Z_AB2FD891_597D_4435_8083_E0EE63E19BB3_.wvu.FilterData" localSheetId="1" hidden="1">'ΠΕΠ 2021-2027'!$A$6:$L$25</definedName>
    <definedName name="Z_AB96FD78_5A0F_4BF7_AB60_61948F0903A5_.wvu.FilterData" localSheetId="1" hidden="1">'ΠΕΠ 2021-2027'!$A$6:$L$190</definedName>
    <definedName name="Z_ABB5FE62_A38D_4331_928E_C23132B96318_.wvu.FilterData" localSheetId="1" hidden="1">'ΠΕΠ 2021-2027'!$A$6:$L$25</definedName>
    <definedName name="Z_ABD622E0_377C_43FF_82AB_1F76F87A9EFB_.wvu.FilterData" localSheetId="1" hidden="1">'ΠΕΠ 2021-2027'!$A$6:$L$25</definedName>
    <definedName name="Z_ABE2A7FF_60E5_4A56_A913_3A7FD327E7FA_.wvu.FilterData" localSheetId="1" hidden="1">'ΠΕΠ 2021-2027'!$A$6:$L$25</definedName>
    <definedName name="Z_ABFA020A_0441_4C06_9B3C_F1D3145F3BB5_.wvu.FilterData" localSheetId="1" hidden="1">'ΠΕΠ 2021-2027'!$A$6:$L$190</definedName>
    <definedName name="Z_AC276B37_A7D7_475E_B4AB_454C5945ECE9_.wvu.FilterData" localSheetId="1" hidden="1">'ΠΕΠ 2021-2027'!$A$6:$L$25</definedName>
    <definedName name="Z_AC75C058_B419_49B5_B2DF_D4A0B41A17AF_.wvu.FilterData" localSheetId="1" hidden="1">'ΠΕΠ 2021-2027'!$A$6:$L$25</definedName>
    <definedName name="Z_ACFC779A_20F5_406D_A4CE_B539E402AEDA_.wvu.FilterData" localSheetId="1" hidden="1">'ΠΕΠ 2021-2027'!$A$6:$L$25</definedName>
    <definedName name="Z_AD21010F_92A1_4AEA_804C_B29204DE7C67_.wvu.FilterData" localSheetId="1" hidden="1">'ΠΕΠ 2021-2027'!$A$6:$L$25</definedName>
    <definedName name="Z_AD90040C_897F_44FE_BD46_7D8C7DBD09F4_.wvu.FilterData" localSheetId="1" hidden="1">'ΠΕΠ 2021-2027'!$A$6:$L$25</definedName>
    <definedName name="Z_ADA1B570_ED89_4150_929A_EA58E0DA6776_.wvu.FilterData" localSheetId="1" hidden="1">'ΠΕΠ 2021-2027'!$A$6:$L$25</definedName>
    <definedName name="Z_ADA3092B_C81C_4FCA_8054_9216C97B966C_.wvu.FilterData" localSheetId="1" hidden="1">'ΠΕΠ 2021-2027'!$A$6:$L$25</definedName>
    <definedName name="Z_ADC4E66D_17A9_4B0C_983E_65739B03E6D5_.wvu.FilterData" localSheetId="1" hidden="1">'ΠΕΠ 2021-2027'!$A$6:$L$25</definedName>
    <definedName name="Z_AE180559_0026_4AEC_93CE_0936F425D63D_.wvu.FilterData" localSheetId="1" hidden="1">'ΠΕΠ 2021-2027'!$A$6:$L$190</definedName>
    <definedName name="Z_AE379D5A_5836_4ABC_BEA4_3A1C3A74E048_.wvu.FilterData" localSheetId="1" hidden="1">'ΠΕΠ 2021-2027'!$A$6:$L$25</definedName>
    <definedName name="Z_AE403D6C_E62D_4AA9_AAC8_F1E139BD4BBB_.wvu.FilterData" localSheetId="1" hidden="1">'ΠΕΠ 2021-2027'!$A$6:$L$25</definedName>
    <definedName name="Z_AE56583B_DF14_41FB_AAEC_99888A472A02_.wvu.FilterData" localSheetId="1" hidden="1">'ΠΕΠ 2021-2027'!$A$6:$L$190</definedName>
    <definedName name="Z_AE6182F9_6BC6_43BC_8744_234293F177A5_.wvu.FilterData" localSheetId="1" hidden="1">'ΠΕΠ 2021-2027'!$A$6:$L$25</definedName>
    <definedName name="Z_AE623411_214E_441F_A4B0_17CAF18926CE_.wvu.FilterData" localSheetId="1" hidden="1">'ΠΕΠ 2021-2027'!$A$6:$L$25</definedName>
    <definedName name="Z_AE6C6C4E_7136_4490_AFC7_712C99829E32_.wvu.FilterData" localSheetId="1" hidden="1">'ΠΕΠ 2021-2027'!$A$6:$L$25</definedName>
    <definedName name="Z_AE6DD965_633F_4E62_8FFD_D3A353E5DF39_.wvu.FilterData" localSheetId="1" hidden="1">'ΠΕΠ 2021-2027'!$A$6:$L$25</definedName>
    <definedName name="Z_AEC695A6_BF13_4EAF_957E_3861FD8C7232_.wvu.FilterData" localSheetId="1" hidden="1">'ΠΕΠ 2021-2027'!$A$6:$L$25</definedName>
    <definedName name="Z_AEE86471_5B8E_447C_A928_17D0A2CA6869_.wvu.FilterData" localSheetId="1" hidden="1">'ΠΕΠ 2021-2027'!$A$6:$L$25</definedName>
    <definedName name="Z_AF2B8D02_166C_482D_89A6_5901AC9D8C38_.wvu.FilterData" localSheetId="1" hidden="1">'ΠΕΠ 2021-2027'!$A$6:$L$190</definedName>
    <definedName name="Z_AF6058D2_3056_400F_A321_A2EFDF7F3AE7_.wvu.FilterData" localSheetId="1" hidden="1">'ΠΕΠ 2021-2027'!$A$6:$L$25</definedName>
    <definedName name="Z_AFBE3350_5E6F_43ED_9DAB_62E21F35D161_.wvu.FilterData" localSheetId="1" hidden="1">'ΠΕΠ 2021-2027'!$A$6:$L$25</definedName>
    <definedName name="Z_AFC142A0_4399_40DA_9E58_CD0D90DAF110_.wvu.FilterData" localSheetId="1" hidden="1">'ΠΕΠ 2021-2027'!$A$6:$L$25</definedName>
    <definedName name="Z_AFF9222F_6040_4AE7_A102_8E1B4014F869_.wvu.FilterData" localSheetId="1" hidden="1">'ΠΕΠ 2021-2027'!$A$6:$L$25</definedName>
    <definedName name="Z_B02B46E6_2590_4BAB_9BEB_942DEFAF316C_.wvu.FilterData" localSheetId="1" hidden="1">'ΠΕΠ 2021-2027'!$A$6:$L$25</definedName>
    <definedName name="Z_B06B4E7F_AB6F_4A58_AAFB_00AA95D8347B_.wvu.FilterData" localSheetId="1" hidden="1">'ΠΕΠ 2021-2027'!$A$6:$L$25</definedName>
    <definedName name="Z_B0844648_2886_41FD_8F17_9D80BE84C905_.wvu.FilterData" localSheetId="1" hidden="1">'ΠΕΠ 2021-2027'!$A$6:$L$25</definedName>
    <definedName name="Z_B09B5A3A_EB5D_42A9_8541_9996DBF14E77_.wvu.FilterData" localSheetId="1" hidden="1">'ΠΕΠ 2021-2027'!$A$6:$L$190</definedName>
    <definedName name="Z_B0A4C07E_9BC0_4C96_BD10_27B904BC2564_.wvu.FilterData" localSheetId="1" hidden="1">'ΠΕΠ 2021-2027'!$A$6:$L$25</definedName>
    <definedName name="Z_B110D06B_C609_4F83_BA69_042B38794C0E_.wvu.FilterData" localSheetId="1" hidden="1">'ΠΕΠ 2021-2027'!$A$6:$L$25</definedName>
    <definedName name="Z_B1B1FBB5_EA04_4538_9994_8BB57DEADAB6_.wvu.FilterData" localSheetId="1" hidden="1">'ΠΕΠ 2021-2027'!$A$6:$L$25</definedName>
    <definedName name="Z_B1D68E0E_48EE_43B2_9157_AE8C3582E381_.wvu.FilterData" localSheetId="1" hidden="1">'ΠΕΠ 2021-2027'!$A$6:$L$25</definedName>
    <definedName name="Z_B206CE02_97AB_4311_916E_736645C33378_.wvu.FilterData" localSheetId="1" hidden="1">'ΠΕΠ 2021-2027'!$A$6:$L$25</definedName>
    <definedName name="Z_B20E152D_CDC0_43C6_91DB_3C23485A0B24_.wvu.FilterData" localSheetId="1" hidden="1">'ΠΕΠ 2021-2027'!$A$6:$L$25</definedName>
    <definedName name="Z_B21A35C8_54CE_4291_893C_A59F87B1FF95_.wvu.FilterData" localSheetId="1" hidden="1">'ΠΕΠ 2021-2027'!$A$6:$L$25</definedName>
    <definedName name="Z_B222F082_1C90_442F_A663_3F81B5CE92F0_.wvu.FilterData" localSheetId="1" hidden="1">'ΠΕΠ 2021-2027'!$A$6:$L$25</definedName>
    <definedName name="Z_B2252236_8C2B_4AF6_90C3_6B22F77C21E7_.wvu.FilterData" localSheetId="1" hidden="1">'ΠΕΠ 2021-2027'!$A$6:$L$25</definedName>
    <definedName name="Z_B2513FC1_37BB_4A4F_82EF_B42C69BF55E0_.wvu.FilterData" localSheetId="1" hidden="1">'ΠΕΠ 2021-2027'!$A$6:$L$25</definedName>
    <definedName name="Z_B264C048_E46E_42CF_8B19_21A551EC925B_.wvu.FilterData" localSheetId="1" hidden="1">'ΠΕΠ 2021-2027'!$A$6:$L$25</definedName>
    <definedName name="Z_B2669104_3C6E_41FE_9ED0_BAFD734A5F63_.wvu.FilterData" localSheetId="1" hidden="1">'ΠΕΠ 2021-2027'!$A$6:$L$25</definedName>
    <definedName name="Z_B26BC9F1_D027_4A16_B8E0_75E94AA321BE_.wvu.FilterData" localSheetId="1" hidden="1">'ΠΕΠ 2021-2027'!$A$6:$L$25</definedName>
    <definedName name="Z_B2EB2970_1967_4161_BAAC_80357CB8E4AB_.wvu.FilterData" localSheetId="1" hidden="1">'ΠΕΠ 2021-2027'!$A$6:$L$25</definedName>
    <definedName name="Z_B2FDC227_8240_40DE_802C_60DC90940EC5_.wvu.FilterData" localSheetId="1" hidden="1">'ΠΕΠ 2021-2027'!$A$6:$L$25</definedName>
    <definedName name="Z_B300FA72_9E12_4999_A802_1451F692D9FF_.wvu.FilterData" localSheetId="1" hidden="1">'ΠΕΠ 2021-2027'!$A$6:$L$190</definedName>
    <definedName name="Z_B34AA2F6_CFCC_4848_8D29_8EB2CF7BA967_.wvu.FilterData" localSheetId="1" hidden="1">'ΠΕΠ 2021-2027'!$A$6:$L$25</definedName>
    <definedName name="Z_B370386C_D5B8_46D2_B609_095A63BDF5AE_.wvu.FilterData" localSheetId="1" hidden="1">'ΠΕΠ 2021-2027'!$A$6:$L$25</definedName>
    <definedName name="Z_B370C019_08EB_40B2_985E_41039E024025_.wvu.FilterData" localSheetId="1" hidden="1">'ΠΕΠ 2021-2027'!$A$6:$L$25</definedName>
    <definedName name="Z_B39EDB6D_394D_44A7_B821_298CD1705AC2_.wvu.FilterData" localSheetId="1" hidden="1">'ΠΕΠ 2021-2027'!$A$6:$L$25</definedName>
    <definedName name="Z_B3AD65D8_DE00_4F0D_9E4A_F4C165206158_.wvu.FilterData" localSheetId="1" hidden="1">'ΠΕΠ 2021-2027'!$A$6:$L$25</definedName>
    <definedName name="Z_B3C4A575_E063_49DC_9F54_B5526CE40893_.wvu.FilterData" localSheetId="1" hidden="1">'ΠΕΠ 2021-2027'!$A$6:$L$190</definedName>
    <definedName name="Z_B433CC0E_9AA1_4DDE_88F8_8B3320C16FA3_.wvu.FilterData" localSheetId="1" hidden="1">'ΠΕΠ 2021-2027'!$A$6:$L$25</definedName>
    <definedName name="Z_B462CC1D_E8FB_42B5_AF3C_BE53C97897BD_.wvu.FilterData" localSheetId="1" hidden="1">'ΠΕΠ 2021-2027'!$A$6:$L$25</definedName>
    <definedName name="Z_B4D47DEC_9DFF_49BD_BF66_A9C59E2AC0E0_.wvu.FilterData" localSheetId="1" hidden="1">'ΠΕΠ 2021-2027'!$A$6:$L$25</definedName>
    <definedName name="Z_B53D67E7_9E0E_4564_ABED_B7DE85871C2C_.wvu.FilterData" localSheetId="1" hidden="1">'ΠΕΠ 2021-2027'!$A$6:$L$190</definedName>
    <definedName name="Z_B54D6724_D2D2_4879_AA9B_49E1B6F96179_.wvu.FilterData" localSheetId="1" hidden="1">'ΠΕΠ 2021-2027'!$A$6:$L$190</definedName>
    <definedName name="Z_B58C9501_C0A3_4E1E_B68B_044190366861_.wvu.FilterData" localSheetId="1" hidden="1">'ΠΕΠ 2021-2027'!$A$6:$L$190</definedName>
    <definedName name="Z_B5927505_66B6_4B82_A942_382B4EB10C62_.wvu.FilterData" localSheetId="1" hidden="1">'ΠΕΠ 2021-2027'!$A$6:$L$25</definedName>
    <definedName name="Z_B592E01E_38F8_42E4_970B_FA5B5E4FF97C_.wvu.FilterData" localSheetId="1" hidden="1">'ΠΕΠ 2021-2027'!$A$6:$L$25</definedName>
    <definedName name="Z_B595BCDF_D0BC_4241_82F0_8EF02DF9DD4F_.wvu.FilterData" localSheetId="1" hidden="1">'ΠΕΠ 2021-2027'!$A$6:$L$190</definedName>
    <definedName name="Z_B5A2B490_30CE_436B_AE4C_5FF5B4740CD8_.wvu.FilterData" localSheetId="1" hidden="1">'ΠΕΠ 2021-2027'!$A$6:$L$25</definedName>
    <definedName name="Z_B5C34214_16E3_454A_90EE_C61346815510_.wvu.FilterData" localSheetId="1" hidden="1">'ΠΕΠ 2021-2027'!$A$6:$L$25</definedName>
    <definedName name="Z_B61A364B_DF8B_418D_A7A3_69AE81DDA561_.wvu.FilterData" localSheetId="1" hidden="1">'ΠΕΠ 2021-2027'!$A$6:$L$25</definedName>
    <definedName name="Z_B694ADD3_587A_48E4_9293_BC7DD4285574_.wvu.FilterData" localSheetId="1" hidden="1">'ΠΕΠ 2021-2027'!$A$6:$L$25</definedName>
    <definedName name="Z_B6C10CB9_4B9C_4DB2_9E07_AFBEC9CC2C99_.wvu.FilterData" localSheetId="1" hidden="1">'ΠΕΠ 2021-2027'!$A$6:$L$25</definedName>
    <definedName name="Z_B70A1E00_E8C6_4C32_A40F_E8E1368BC4C4_.wvu.FilterData" localSheetId="1" hidden="1">'ΠΕΠ 2021-2027'!$A$6:$L$25</definedName>
    <definedName name="Z_B717E060_E149_4DF5_9645_ED2FCF4DB6AE_.wvu.FilterData" localSheetId="1" hidden="1">'ΠΕΠ 2021-2027'!$A$6:$L$25</definedName>
    <definedName name="Z_B7344F27_C831_4CC4_93C6_A2E20DBFFE12_.wvu.FilterData" localSheetId="1" hidden="1">'ΠΕΠ 2021-2027'!$A$6:$L$25</definedName>
    <definedName name="Z_B7469618_359B_4C66_B8B4_CF2848A0EE56_.wvu.FilterData" localSheetId="1" hidden="1">'ΠΕΠ 2021-2027'!$A$6:$L$25</definedName>
    <definedName name="Z_B7805A9A_8CFF_46F6_98BB_2B566C2DCEB8_.wvu.FilterData" localSheetId="1" hidden="1">'ΠΕΠ 2021-2027'!$A$6:$L$25</definedName>
    <definedName name="Z_B85038B0_BD2A_4713_A13C_18F7641EF01C_.wvu.FilterData" localSheetId="1" hidden="1">'ΠΕΠ 2021-2027'!$A$6:$L$25</definedName>
    <definedName name="Z_B851DCDA_7F4A_45A5_881E_9E18EC7E0E52_.wvu.FilterData" localSheetId="1" hidden="1">'ΠΕΠ 2021-2027'!$A$6:$L$25</definedName>
    <definedName name="Z_B858EEBB_F66E_4BB6_B432_89491C5F2734_.wvu.FilterData" localSheetId="1" hidden="1">'ΠΕΠ 2021-2027'!$A$6:$L$25</definedName>
    <definedName name="Z_B8C0D618_9CFB_4282_B500_819FE3B9AAC3_.wvu.FilterData" localSheetId="1" hidden="1">'ΠΕΠ 2021-2027'!$A$6:$L$25</definedName>
    <definedName name="Z_B8E4E9FE_B4CC_462C_B604_0A7450D420DF_.wvu.FilterData" localSheetId="1" hidden="1">'ΠΕΠ 2021-2027'!$A$6:$L$25</definedName>
    <definedName name="Z_B8EC8A13_11A6_4CDB_893A_F7F9CA11C332_.wvu.FilterData" localSheetId="1" hidden="1">'ΠΕΠ 2021-2027'!$A$6:$L$25</definedName>
    <definedName name="Z_B90E1665_A9EF_48F1_B3B9_F4E652C73DB6_.wvu.FilterData" localSheetId="1" hidden="1">'ΠΕΠ 2021-2027'!$A$6:$L$25</definedName>
    <definedName name="Z_B910B045_8126_479A_96B5_CEC1FA483B02_.wvu.FilterData" localSheetId="1" hidden="1">'ΠΕΠ 2021-2027'!$A$6:$L$25</definedName>
    <definedName name="Z_B9369926_8863_437A_8584_F75E86637F35_.wvu.FilterData" localSheetId="1" hidden="1">'ΠΕΠ 2021-2027'!$A$6:$L$25</definedName>
    <definedName name="Z_B9980A02_4EE3_4B25_95E9_89F72C893A19_.wvu.FilterData" localSheetId="1" hidden="1">'ΠΕΠ 2021-2027'!$A$6:$L$25</definedName>
    <definedName name="Z_B99D3B03_9B0F_4857_9B51_7FC6A0057C34_.wvu.FilterData" localSheetId="1" hidden="1">'ΠΕΠ 2021-2027'!$A$6:$L$25</definedName>
    <definedName name="Z_BA22CAF9_900D_4092_B662_81DDB18A4D2B_.wvu.FilterData" localSheetId="1" hidden="1">'ΠΕΠ 2021-2027'!$A$6:$L$25</definedName>
    <definedName name="Z_BA73FC85_6D05_47F3_8D5D_9E411F99AA00_.wvu.FilterData" localSheetId="1" hidden="1">'ΠΕΠ 2021-2027'!$A$6:$L$25</definedName>
    <definedName name="Z_BA98BEC4_67E6_4805_97F9_ED8E8325612D_.wvu.FilterData" localSheetId="1" hidden="1">'ΠΕΠ 2021-2027'!$A$6:$L$25</definedName>
    <definedName name="Z_BAD1EF59_183D_434E_AB66_897D951C0046_.wvu.FilterData" localSheetId="1" hidden="1">'ΠΕΠ 2021-2027'!$A$6:$L$25</definedName>
    <definedName name="Z_BAE16FF4_A4AF_4D6B_88DD_B12FF212ED80_.wvu.FilterData" localSheetId="1" hidden="1">'ΠΕΠ 2021-2027'!$A$6:$L$25</definedName>
    <definedName name="Z_BAE42A33_CBD8_43DA_A125_AB828655DC27_.wvu.FilterData" localSheetId="1" hidden="1">'ΠΕΠ 2021-2027'!$A$6:$L$25</definedName>
    <definedName name="Z_BAEBA94A_BB4E_42D7_A30E_9590CD3093E2_.wvu.FilterData" localSheetId="1" hidden="1">'ΠΕΠ 2021-2027'!$A$6:$L$25</definedName>
    <definedName name="Z_BAF061DF_5D90_4C59_8592_F23732D5D58D_.wvu.FilterData" localSheetId="1" hidden="1">'ΠΕΠ 2021-2027'!$A$6:$L$25</definedName>
    <definedName name="Z_BB08E290_40A2_43C1_B4A1_3AE3ACAE7F19_.wvu.FilterData" localSheetId="1" hidden="1">'ΠΕΠ 2021-2027'!$A$6:$L$25</definedName>
    <definedName name="Z_BBAC7D67_E9F8_4CF0_9E79_3C9427860292_.wvu.FilterData" localSheetId="1" hidden="1">'ΠΕΠ 2021-2027'!$A$6:$L$25</definedName>
    <definedName name="Z_BBBF15E2_DCCE_4BD2_97F6_D135D35D5B13_.wvu.FilterData" localSheetId="1" hidden="1">'ΠΕΠ 2021-2027'!$A$6:$L$25</definedName>
    <definedName name="Z_BBF75F08_7114_44BB_AC7F_FC9386A46762_.wvu.FilterData" localSheetId="1" hidden="1">'ΠΕΠ 2021-2027'!$A$6:$L$25</definedName>
    <definedName name="Z_BBFA8C21_D615_4CFC_AD8A_65B1595F2B2D_.wvu.FilterData" localSheetId="1" hidden="1">'ΠΕΠ 2021-2027'!$A$6:$L$25</definedName>
    <definedName name="Z_BC1FEF34_9595_433C_B5C6_A99883BC0B50_.wvu.FilterData" localSheetId="1" hidden="1">'ΠΕΠ 2021-2027'!$A$6:$L$25</definedName>
    <definedName name="Z_BC6B1140_E5DD_407F_B2A6_6038C40D568C_.wvu.FilterData" localSheetId="1" hidden="1">'ΠΕΠ 2021-2027'!$A$6:$L$190</definedName>
    <definedName name="Z_BC85F0E9_BC0D_4972_B097_B919D03B583C_.wvu.FilterData" localSheetId="1" hidden="1">'ΠΕΠ 2021-2027'!$A$6:$L$25</definedName>
    <definedName name="Z_BCBE1895_90B7_4520_9324_7E9E6FA5392A_.wvu.FilterData" localSheetId="1" hidden="1">'ΠΕΠ 2021-2027'!$A$6:$L$25</definedName>
    <definedName name="Z_BCCDF3D9_C7AC_4D49_A4B3_12CBEA3D91A1_.wvu.FilterData" localSheetId="1" hidden="1">'ΠΕΠ 2021-2027'!$A$6:$L$25</definedName>
    <definedName name="Z_BD45788A_5A46_4F0B_8800_8A0028EB3990_.wvu.FilterData" localSheetId="1" hidden="1">'ΠΕΠ 2021-2027'!$A$6:$L$25</definedName>
    <definedName name="Z_BD62CE71_B057_42E3_9D5B_EF61282051B2_.wvu.FilterData" localSheetId="1" hidden="1">'ΠΕΠ 2021-2027'!$A$6:$L$25</definedName>
    <definedName name="Z_BD6B9861_5EB7_448B_BDC3_865A017F8F38_.wvu.FilterData" localSheetId="1" hidden="1">'ΠΕΠ 2021-2027'!$A$6:$L$25</definedName>
    <definedName name="Z_BD840217_87AF_47CE_ABF8_825418468DDE_.wvu.FilterData" localSheetId="1" hidden="1">'ΠΕΠ 2021-2027'!$A$6:$L$25</definedName>
    <definedName name="Z_BDA386A4_0EBE_4242_B33D_5BF16A96788A_.wvu.FilterData" localSheetId="1" hidden="1">'ΠΕΠ 2021-2027'!$A$6:$L$25</definedName>
    <definedName name="Z_BDD1814D_A1B6_42AE_828F_952C231CB98E_.wvu.FilterData" localSheetId="1" hidden="1">'ΠΕΠ 2021-2027'!$A$6:$L$190</definedName>
    <definedName name="Z_BDFDC204_5216_4B35_BC79_D0508A5A3BEE_.wvu.FilterData" localSheetId="1" hidden="1">'ΠΕΠ 2021-2027'!$A$6:$L$25</definedName>
    <definedName name="Z_BE0CDA78_86D9_4E48_91F2_0EE2376471FE_.wvu.FilterData" localSheetId="1" hidden="1">'ΠΕΠ 2021-2027'!$A$6:$L$190</definedName>
    <definedName name="Z_BE0CDA78_86D9_4E48_91F2_0EE2376471FE_.wvu.PrintArea" localSheetId="1" hidden="1">'ΠΕΠ 2021-2027'!$A$8:$L$190</definedName>
    <definedName name="Z_BE0CDA78_86D9_4E48_91F2_0EE2376471FE_.wvu.PrintTitles" localSheetId="1" hidden="1">'ΠΕΠ 2021-2027'!$1:$6</definedName>
    <definedName name="Z_BE2AEA18_B58D_4F5C_BB90_90D11FC74473_.wvu.FilterData" localSheetId="1" hidden="1">'ΠΕΠ 2021-2027'!$A$6:$L$190</definedName>
    <definedName name="Z_BE7059EB_4FA3_4809_BAE0_BE28E026B284_.wvu.FilterData" localSheetId="1" hidden="1">'ΠΕΠ 2021-2027'!$A$6:$L$25</definedName>
    <definedName name="Z_BF819194_EA32_41AB_8922_77680682289F_.wvu.FilterData" localSheetId="1" hidden="1">'ΠΕΠ 2021-2027'!$A$6:$L$190</definedName>
    <definedName name="Z_BF83C43F_6863_456D_B092_0A6F3B0B6B5F_.wvu.FilterData" localSheetId="1" hidden="1">'ΠΕΠ 2021-2027'!$A$6:$L$25</definedName>
    <definedName name="Z_BFF1A958_E87E_40EF_BBBA_539B3D293717_.wvu.FilterData" localSheetId="1" hidden="1">'ΠΕΠ 2021-2027'!$A$6:$L$25</definedName>
    <definedName name="Z_C000FE89_E61B_4A43_A9D6_5FC5F09E8916_.wvu.FilterData" localSheetId="1" hidden="1">'ΠΕΠ 2021-2027'!$A$6:$L$25</definedName>
    <definedName name="Z_C0083E43_5C01_4DB9_B351_5D5F964C54AB_.wvu.FilterData" localSheetId="1" hidden="1">'ΠΕΠ 2021-2027'!$A$6:$L$25</definedName>
    <definedName name="Z_C0412AF4_6577_49B6_98B3_3AA63711AFDF_.wvu.FilterData" localSheetId="1" hidden="1">'ΠΕΠ 2021-2027'!$A$6:$L$190</definedName>
    <definedName name="Z_C052AF8D_FCFF_48DD_B976_62645E135978_.wvu.FilterData" localSheetId="1" hidden="1">'ΠΕΠ 2021-2027'!$A$6:$L$25</definedName>
    <definedName name="Z_C0755A22_2CA2_4762_90F4_6F69D346F28D_.wvu.FilterData" localSheetId="1" hidden="1">'ΠΕΠ 2021-2027'!$A$6:$L$190</definedName>
    <definedName name="Z_C0755A22_2CA2_4762_90F4_6F69D346F28D_.wvu.PrintArea" localSheetId="1" hidden="1">'ΠΕΠ 2021-2027'!$A$8:$L$190</definedName>
    <definedName name="Z_C0755A22_2CA2_4762_90F4_6F69D346F28D_.wvu.PrintTitles" localSheetId="1" hidden="1">'ΠΕΠ 2021-2027'!$1:$6</definedName>
    <definedName name="Z_C0A6FA9E_FE2C_4767_84BC_B945A67BA5C6_.wvu.FilterData" localSheetId="1" hidden="1">'ΠΕΠ 2021-2027'!$A$6:$L$25</definedName>
    <definedName name="Z_C0F27DD4_11F9_46D2_9EE7_5FE989D9537F_.wvu.FilterData" localSheetId="1" hidden="1">'ΠΕΠ 2021-2027'!$A$6:$L$25</definedName>
    <definedName name="Z_C14BED24_6089_4E94_8B8D_A2C0A8DBB22D_.wvu.FilterData" localSheetId="1" hidden="1">'ΠΕΠ 2021-2027'!$A$6:$L$25</definedName>
    <definedName name="Z_C14E9161_B291_49D9_81E1_31EFA5ACAAC6_.wvu.FilterData" localSheetId="1" hidden="1">'ΠΕΠ 2021-2027'!$A$6:$L$25</definedName>
    <definedName name="Z_C1557119_3C7A_4E69_BFF6_26C31AB4FE66_.wvu.FilterData" localSheetId="1" hidden="1">'ΠΕΠ 2021-2027'!$A$6:$L$25</definedName>
    <definedName name="Z_C16AC95E_27B3_49C3_9D0D_19C008EBD70D_.wvu.FilterData" localSheetId="1" hidden="1">'ΠΕΠ 2021-2027'!$A$6:$L$25</definedName>
    <definedName name="Z_C16F3C95_E90F_42A0_989E_6D7669569CAE_.wvu.FilterData" localSheetId="1" hidden="1">'ΠΕΠ 2021-2027'!$A$6:$L$190</definedName>
    <definedName name="Z_C1D333E3_4A9A_494D_945F_C31E329420F7_.wvu.FilterData" localSheetId="1" hidden="1">'ΠΕΠ 2021-2027'!$A$6:$L$25</definedName>
    <definedName name="Z_C1E76B53_B970_409A_B779_A7107D26D119_.wvu.FilterData" localSheetId="1" hidden="1">'ΠΕΠ 2021-2027'!$A$6:$L$25</definedName>
    <definedName name="Z_C1FAA916_FCEA_4697_B13A_7521431555AE_.wvu.FilterData" localSheetId="1" hidden="1">'ΠΕΠ 2021-2027'!$A$6:$L$25</definedName>
    <definedName name="Z_C215CF67_8A09_4984_939F_C96CFAFF5FD9_.wvu.FilterData" localSheetId="1" hidden="1">'ΠΕΠ 2021-2027'!$A$6:$L$25</definedName>
    <definedName name="Z_C2A76A60_A873_4931_A813_AA5A931EA401_.wvu.FilterData" localSheetId="1" hidden="1">'ΠΕΠ 2021-2027'!$A$6:$L$25</definedName>
    <definedName name="Z_C347EFE8_0EBA_48AD_8B55_0B7A48222BB4_.wvu.FilterData" localSheetId="1" hidden="1">'ΠΕΠ 2021-2027'!$A$6:$L$190</definedName>
    <definedName name="Z_C367CF3B_A67F_4906_B8DE_1C96F095182F_.wvu.FilterData" localSheetId="1" hidden="1">'ΠΕΠ 2021-2027'!$A$6:$L$190</definedName>
    <definedName name="Z_C367CF3B_A67F_4906_B8DE_1C96F095182F_.wvu.PrintArea" localSheetId="1" hidden="1">'ΠΕΠ 2021-2027'!$A$8:$L$190</definedName>
    <definedName name="Z_C367CF3B_A67F_4906_B8DE_1C96F095182F_.wvu.PrintTitles" localSheetId="1" hidden="1">'ΠΕΠ 2021-2027'!$1:$6</definedName>
    <definedName name="Z_C371002F_1D97_48D3_B035_FC2C63B9449C_.wvu.FilterData" localSheetId="1" hidden="1">'ΠΕΠ 2021-2027'!$A$6:$L$25</definedName>
    <definedName name="Z_C37590D7_E02B_437E_89BE_8A2E25E2F1BE_.wvu.FilterData" localSheetId="1" hidden="1">'ΠΕΠ 2021-2027'!$A$6:$L$25</definedName>
    <definedName name="Z_C37F16F2_7B58_446F_B39F_F89C53F31D15_.wvu.FilterData" localSheetId="1" hidden="1">'ΠΕΠ 2021-2027'!$A$6:$L$25</definedName>
    <definedName name="Z_C395B4B9_2A80_4D3F_95F4_2C41C5D89EB7_.wvu.FilterData" localSheetId="1" hidden="1">'ΠΕΠ 2021-2027'!$A$6:$L$25</definedName>
    <definedName name="Z_C3EB8F8D_B0F7_43C6_A33B_0DB74E4B9CBB_.wvu.FilterData" localSheetId="1" hidden="1">'ΠΕΠ 2021-2027'!$A$6:$L$25</definedName>
    <definedName name="Z_C3FC6BBC_105B_4003_847F_05CE5FE63956_.wvu.FilterData" localSheetId="1" hidden="1">'ΠΕΠ 2021-2027'!$A$6:$L$25</definedName>
    <definedName name="Z_C41B8BE6_F69A_43F7_BC7A_1722C47B5481_.wvu.FilterData" localSheetId="1" hidden="1">'ΠΕΠ 2021-2027'!$A$6:$L$25</definedName>
    <definedName name="Z_C44D9AFE_F922_4947_879B_1F3EDCD0F24C_.wvu.FilterData" localSheetId="1" hidden="1">'ΠΕΠ 2021-2027'!$A$6:$L$190</definedName>
    <definedName name="Z_C4588F52_9C99_4346_88BF_CF58B6CCE2FD_.wvu.FilterData" localSheetId="1" hidden="1">'ΠΕΠ 2021-2027'!$A$6:$L$25</definedName>
    <definedName name="Z_C4673E1C_2919_4B0B_9A4A_9F2E55F8F734_.wvu.FilterData" localSheetId="1" hidden="1">'ΠΕΠ 2021-2027'!$A$6:$L$25</definedName>
    <definedName name="Z_C4755AA4_51EE_4BB0_AD5E_137C88C1ECC2_.wvu.FilterData" localSheetId="1" hidden="1">'ΠΕΠ 2021-2027'!$A$6:$L$25</definedName>
    <definedName name="Z_C480B9ED_461B_4789_BCC4_1B4C65B6AB72_.wvu.FilterData" localSheetId="1" hidden="1">'ΠΕΠ 2021-2027'!$A$6:$L$25</definedName>
    <definedName name="Z_C4C91679_4174_488B_9B20_CA3A2D360A9F_.wvu.FilterData" localSheetId="1" hidden="1">'ΠΕΠ 2021-2027'!$A$6:$L$25</definedName>
    <definedName name="Z_C4EDE5C3_14D3_4706_88E3_6F18C9FF82FF_.wvu.FilterData" localSheetId="1" hidden="1">'ΠΕΠ 2021-2027'!$A$6:$L$25</definedName>
    <definedName name="Z_C50226FA_6180_4A3E_8D0A_726078F89C37_.wvu.FilterData" localSheetId="1" hidden="1">'ΠΕΠ 2021-2027'!$A$6:$L$25</definedName>
    <definedName name="Z_C536846B_F0A5_4A7D_BA90_9A0991B37D55_.wvu.FilterData" localSheetId="1" hidden="1">'ΠΕΠ 2021-2027'!$A$6:$L$190</definedName>
    <definedName name="Z_C575D6B1_A2B2_4971_9A35_7EE5D3046197_.wvu.FilterData" localSheetId="1" hidden="1">'ΠΕΠ 2021-2027'!$A$6:$L$25</definedName>
    <definedName name="Z_C5A5F4D2_B74A_4767_9FC3_7464ADB08DDC_.wvu.FilterData" localSheetId="1" hidden="1">'ΠΕΠ 2021-2027'!$A$6:$L$25</definedName>
    <definedName name="Z_C5BAF9DC_D59C_48F9_A4D3_1EBE6B8FA53E_.wvu.FilterData" localSheetId="1" hidden="1">'ΠΕΠ 2021-2027'!$A$6:$L$25</definedName>
    <definedName name="Z_C5BE867C_DAFD_4A6E_876A_E1F3B3F08D9A_.wvu.FilterData" localSheetId="1" hidden="1">'ΠΕΠ 2021-2027'!$A$6:$L$25</definedName>
    <definedName name="Z_C5FD15A9_B2AD_4AF0_84BE_0E66C9D55FF8_.wvu.FilterData" localSheetId="1" hidden="1">'ΠΕΠ 2021-2027'!$A$6:$L$25</definedName>
    <definedName name="Z_C629C392_BEF8_4EC2_A26E_C836953BDB43_.wvu.FilterData" localSheetId="1" hidden="1">'ΠΕΠ 2021-2027'!$A$6:$L$25</definedName>
    <definedName name="Z_C6A842DC_BC49_43DC_8B94_0015E3ADDD3D_.wvu.FilterData" localSheetId="1" hidden="1">'ΠΕΠ 2021-2027'!$A$6:$L$25</definedName>
    <definedName name="Z_C6B83EFD_5FC0_4B58_B78C_F6B52561A76C_.wvu.FilterData" localSheetId="1" hidden="1">'ΠΕΠ 2021-2027'!$A$6:$L$25</definedName>
    <definedName name="Z_C6C3DC49_A13F_4533_A2D0_7302076C2972_.wvu.FilterData" localSheetId="1" hidden="1">'ΠΕΠ 2021-2027'!$A$6:$L$25</definedName>
    <definedName name="Z_C6C94C11_F87B_46A0_8288_C2820B26A4F7_.wvu.FilterData" localSheetId="1" hidden="1">'ΠΕΠ 2021-2027'!$A$6:$L$25</definedName>
    <definedName name="Z_C6E72320_54E0_4799_A330_D015CFB05AAF_.wvu.FilterData" localSheetId="1" hidden="1">'ΠΕΠ 2021-2027'!$A$6:$L$25</definedName>
    <definedName name="Z_C7206EEC_70AB_4359_BEB5_170654BBA485_.wvu.FilterData" localSheetId="1" hidden="1">'ΠΕΠ 2021-2027'!$A$6:$L$25</definedName>
    <definedName name="Z_C7304698_F720_41BB_93EA_61EB65E432D5_.wvu.FilterData" localSheetId="1" hidden="1">'ΠΕΠ 2021-2027'!$A$6:$L$25</definedName>
    <definedName name="Z_C743655E_8A42_4742_9068_52FFA3F31B05_.wvu.FilterData" localSheetId="1" hidden="1">'ΠΕΠ 2021-2027'!$A$6:$L$25</definedName>
    <definedName name="Z_C74F8544_EE6D_4E91_B788_45B0A39BAD72_.wvu.FilterData" localSheetId="1" hidden="1">'ΠΕΠ 2021-2027'!$A$6:$L$25</definedName>
    <definedName name="Z_C76B4E32_430B_4C27_8506_F1B93BE44A68_.wvu.FilterData" localSheetId="1" hidden="1">'ΠΕΠ 2021-2027'!$A$6:$L$25</definedName>
    <definedName name="Z_C77ECB06_FD7D_4791_86ED_96087D1C0F24_.wvu.FilterData" localSheetId="1" hidden="1">'ΠΕΠ 2021-2027'!$A$6:$L$25</definedName>
    <definedName name="Z_C7874665_1150_4E20_A9DF_B39682FAEC1E_.wvu.FilterData" localSheetId="1" hidden="1">'ΠΕΠ 2021-2027'!$A$6:$L$25</definedName>
    <definedName name="Z_C7A2147B_D7F4_41E7_93AF_99B2A5C8FFCC_.wvu.FilterData" localSheetId="1" hidden="1">'ΠΕΠ 2021-2027'!$A$6:$L$190</definedName>
    <definedName name="Z_C7C314DD_FF45_43EC_8BBC_1AD4EED165B5_.wvu.FilterData" localSheetId="1" hidden="1">'ΠΕΠ 2021-2027'!$A$6:$L$25</definedName>
    <definedName name="Z_C8633701_AB1D_4246_A604_B14D1F6A38D7_.wvu.FilterData" localSheetId="1" hidden="1">'ΠΕΠ 2021-2027'!$A$6:$L$25</definedName>
    <definedName name="Z_C8A2FCB8_0246_4FEB_BEDE_1068AAEDA6F6_.wvu.FilterData" localSheetId="1" hidden="1">'ΠΕΠ 2021-2027'!$A$6:$L$25</definedName>
    <definedName name="Z_C8FBFF62_983C_4C0D_9FD5_EC6456666AAE_.wvu.FilterData" localSheetId="1" hidden="1">'ΠΕΠ 2021-2027'!$A$6:$L$25</definedName>
    <definedName name="Z_C8FD6C7E_5B7D_4520_BCBC_23AB79537F91_.wvu.FilterData" localSheetId="1" hidden="1">'ΠΕΠ 2021-2027'!$A$6:$L$25</definedName>
    <definedName name="Z_C91AC9E8_C856_4E26_9D46_D3BCEDDDB193_.wvu.FilterData" localSheetId="1" hidden="1">'ΠΕΠ 2021-2027'!$A$6:$L$25</definedName>
    <definedName name="Z_C92CCE46_3032_46A7_A461_EABED39FD215_.wvu.FilterData" localSheetId="1" hidden="1">'ΠΕΠ 2021-2027'!$A$6:$L$25</definedName>
    <definedName name="Z_C954E077_7F0A_4703_99F0_C82BF933E50B_.wvu.FilterData" localSheetId="1" hidden="1">'ΠΕΠ 2021-2027'!$A$6:$L$25</definedName>
    <definedName name="Z_C9B6BB6C_9177_47B6_9A46_D71494C5F16A_.wvu.FilterData" localSheetId="1" hidden="1">'ΠΕΠ 2021-2027'!$A$6:$L$25</definedName>
    <definedName name="Z_C9ECF603_7D89_4180_ACF7_26210BB3A33F_.wvu.FilterData" localSheetId="1" hidden="1">'ΠΕΠ 2021-2027'!$A$6:$L$25</definedName>
    <definedName name="Z_CA19F4B1_C78C_4472_98E8_A581EC105C07_.wvu.FilterData" localSheetId="1" hidden="1">'ΠΕΠ 2021-2027'!$A$6:$L$25</definedName>
    <definedName name="Z_CA272813_10E8_4C6E_8F42_345E7B853CA2_.wvu.FilterData" localSheetId="1" hidden="1">'ΠΕΠ 2021-2027'!$A$6:$L$25</definedName>
    <definedName name="Z_CA2930E6_B831_47E4_BF80_93ED19A808A9_.wvu.FilterData" localSheetId="1" hidden="1">'ΠΕΠ 2021-2027'!$A$6:$L$25</definedName>
    <definedName name="Z_CA500FC2_13A4_43C6_9854_5AE31E43E03D_.wvu.FilterData" localSheetId="1" hidden="1">'ΠΕΠ 2021-2027'!$A$6:$L$25</definedName>
    <definedName name="Z_CA87F94A_B204_4A9B_91AB_873FCCEF9967_.wvu.FilterData" localSheetId="1" hidden="1">'ΠΕΠ 2021-2027'!$A$6:$L$25</definedName>
    <definedName name="Z_CAD33CDC_B630_4258_9167_1D925C4C15D6_.wvu.FilterData" localSheetId="1" hidden="1">'ΠΕΠ 2021-2027'!$A$6:$L$25</definedName>
    <definedName name="Z_CB16E3B9_8964_4102_95A9_09A7FFE0D1E6_.wvu.FilterData" localSheetId="1" hidden="1">'ΠΕΠ 2021-2027'!$A$6:$L$25</definedName>
    <definedName name="Z_CB5C8B21_BDC0_4ED7_8973_AC0FD32FDA50_.wvu.FilterData" localSheetId="1" hidden="1">'ΠΕΠ 2021-2027'!$A$6:$L$25</definedName>
    <definedName name="Z_CB5F2E3B_4173_43DC_BC92_0AAAE9AEF351_.wvu.FilterData" localSheetId="1" hidden="1">'ΠΕΠ 2021-2027'!$A$6:$L$25</definedName>
    <definedName name="Z_CB621201_B979_4424_86CC_0E4FCD5DEA5A_.wvu.FilterData" localSheetId="1" hidden="1">'ΠΕΠ 2021-2027'!$A$6:$L$25</definedName>
    <definedName name="Z_CB92B424_982A_4802_9569_EFD683A6DDDB_.wvu.FilterData" localSheetId="1" hidden="1">'ΠΕΠ 2021-2027'!$A$6:$L$25</definedName>
    <definedName name="Z_CB9D4FCD_1203_415F_8F1E_406C50197BAC_.wvu.FilterData" localSheetId="1" hidden="1">'ΠΕΠ 2021-2027'!$A$6:$L$25</definedName>
    <definedName name="Z_CBA46AA4_1627_4EA1_9924_3727225854B3_.wvu.FilterData" localSheetId="1" hidden="1">'ΠΕΠ 2021-2027'!$A$6:$L$25</definedName>
    <definedName name="Z_CBD2528C_D2FF_42A1_9920_52AE1B51E714_.wvu.FilterData" localSheetId="1" hidden="1">'ΠΕΠ 2021-2027'!$A$6:$L$25</definedName>
    <definedName name="Z_CBD6432E_17AB_4CC0_A19C_CF8551DCACCE_.wvu.FilterData" localSheetId="1" hidden="1">'ΠΕΠ 2021-2027'!$A$6:$L$25</definedName>
    <definedName name="Z_CC170932_C787_4313_9150_C2024CA548EB_.wvu.FilterData" localSheetId="1" hidden="1">'ΠΕΠ 2021-2027'!$A$6:$L$25</definedName>
    <definedName name="Z_CC292D34_DC34_4D8B_9C04_06416FF5F9C9_.wvu.FilterData" localSheetId="1" hidden="1">'ΠΕΠ 2021-2027'!$A$6:$L$25</definedName>
    <definedName name="Z_CC459859_7134_4BCB_ADFC_BB554DC12AB0_.wvu.FilterData" localSheetId="1" hidden="1">'ΠΕΠ 2021-2027'!$A$6:$L$25</definedName>
    <definedName name="Z_CC49EBA0_0EBD_436D_8581_61C912569E98_.wvu.FilterData" localSheetId="1" hidden="1">'ΠΕΠ 2021-2027'!$A$6:$L$25</definedName>
    <definedName name="Z_CC5039E2_F573_4606_B7CF_7A09CD2F0C65_.wvu.FilterData" localSheetId="1" hidden="1">'ΠΕΠ 2021-2027'!$A$6:$L$25</definedName>
    <definedName name="Z_CC69ED33_6AD6_43C8_96DB_D0ED4C817E60_.wvu.FilterData" localSheetId="1" hidden="1">'ΠΕΠ 2021-2027'!$A$6:$L$25</definedName>
    <definedName name="Z_CC9F4B2E_1D9B_4F80_AC83_9B16BABA8AF2_.wvu.FilterData" localSheetId="1" hidden="1">'ΠΕΠ 2021-2027'!$A$6:$L$25</definedName>
    <definedName name="Z_CCC17621_3B9D_4283_BE15_DC55DC5AD4A1_.wvu.FilterData" localSheetId="1" hidden="1">'ΠΕΠ 2021-2027'!$A$6:$L$25</definedName>
    <definedName name="Z_CCD6AE4E_CC7E_4307_9B5D_E5C2E74D9999_.wvu.FilterData" localSheetId="1" hidden="1">'ΠΕΠ 2021-2027'!$A$6:$L$25</definedName>
    <definedName name="Z_CCEE4628_9E16_4CBD_8E19_76F7F3C780E0_.wvu.FilterData" localSheetId="1" hidden="1">'ΠΕΠ 2021-2027'!$A$6:$L$25</definedName>
    <definedName name="Z_CD079D6D_7431_4047_9FA5_D3DEACD7D3DC_.wvu.FilterData" localSheetId="1" hidden="1">'ΠΕΠ 2021-2027'!$A$6:$L$25</definedName>
    <definedName name="Z_CD2907D2_383D_4760_8B78_FB7D73412BE7_.wvu.FilterData" localSheetId="1" hidden="1">'ΠΕΠ 2021-2027'!$A$6:$L$190</definedName>
    <definedName name="Z_CE0BD460_9A4C_4D60_9A97_F7341162F644_.wvu.FilterData" localSheetId="1" hidden="1">'ΠΕΠ 2021-2027'!$A$6:$L$190</definedName>
    <definedName name="Z_CE0BD460_9A4C_4D60_9A97_F7341162F644_.wvu.PrintArea" localSheetId="1" hidden="1">'ΠΕΠ 2021-2027'!$A$8:$L$190</definedName>
    <definedName name="Z_CE0BD460_9A4C_4D60_9A97_F7341162F644_.wvu.PrintTitles" localSheetId="1" hidden="1">'ΠΕΠ 2021-2027'!$1:$6</definedName>
    <definedName name="Z_CE297AF1_312B_46F4_8D34_E2914E32274A_.wvu.FilterData" localSheetId="1" hidden="1">'ΠΕΠ 2021-2027'!$A$6:$L$25</definedName>
    <definedName name="Z_CE3A6F14_1FBD_4260_A07B_C4316591A029_.wvu.FilterData" localSheetId="1" hidden="1">'ΠΕΠ 2021-2027'!$A$6:$L$25</definedName>
    <definedName name="Z_CE7D661D_8B21_4686_92D3_25C2476022A5_.wvu.FilterData" localSheetId="1" hidden="1">'ΠΕΠ 2021-2027'!$A$6:$L$190</definedName>
    <definedName name="Z_CE7D661D_8B21_4686_92D3_25C2476022A5_.wvu.PrintArea" localSheetId="1" hidden="1">'ΠΕΠ 2021-2027'!$A$8:$L$190</definedName>
    <definedName name="Z_CE7D661D_8B21_4686_92D3_25C2476022A5_.wvu.PrintTitles" localSheetId="1" hidden="1">'ΠΕΠ 2021-2027'!$1:$6</definedName>
    <definedName name="Z_CEBD0B4D_FF40_4708_AB50_6D2262F19AA2_.wvu.FilterData" localSheetId="1" hidden="1">'ΠΕΠ 2021-2027'!$A$6:$L$25</definedName>
    <definedName name="Z_CF1AA4AC_328D_4BA0_80C7_13216852B25E_.wvu.FilterData" localSheetId="1" hidden="1">'ΠΕΠ 2021-2027'!$A$6:$L$25</definedName>
    <definedName name="Z_CF302488_D53E_4A0C_8C5F_44E616B186A2_.wvu.FilterData" localSheetId="1" hidden="1">'ΠΕΠ 2021-2027'!$A$6:$L$25</definedName>
    <definedName name="Z_CF3DDA7D_F99B_42AE_BE24_D53F401A9FA7_.wvu.FilterData" localSheetId="1" hidden="1">'ΠΕΠ 2021-2027'!$A$6:$L$25</definedName>
    <definedName name="Z_CF536169_EC53_4F0B_91C2_231B32F8F39B_.wvu.FilterData" localSheetId="1" hidden="1">'ΠΕΠ 2021-2027'!$A$6:$L$25</definedName>
    <definedName name="Z_CF76D5C4_7F67_4017_9EE0_732E1CADB839_.wvu.FilterData" localSheetId="1" hidden="1">'ΠΕΠ 2021-2027'!$A$6:$L$25</definedName>
    <definedName name="Z_CFA27FBC_240F_49C7_8781_9EC9A0D787A0_.wvu.FilterData" localSheetId="1" hidden="1">'ΠΕΠ 2021-2027'!$A$6:$L$190</definedName>
    <definedName name="Z_CFAF7315_8965_48BC_84FC_3704691264B8_.wvu.FilterData" localSheetId="1" hidden="1">'ΠΕΠ 2021-2027'!$A$6:$L$25</definedName>
    <definedName name="Z_CFDCB501_2EA2_42CF_A2AE_945B8FEFB63A_.wvu.FilterData" localSheetId="1" hidden="1">'ΠΕΠ 2021-2027'!$A$6:$L$25</definedName>
    <definedName name="Z_CFF9A363_7039_4FC1_AEB8_BF20CCC341F7_.wvu.FilterData" localSheetId="1" hidden="1">'ΠΕΠ 2021-2027'!$A$6:$L$25</definedName>
    <definedName name="Z_D004FF77_92B5_4A6E_8009_C66A524BDB5B_.wvu.FilterData" localSheetId="1" hidden="1">'ΠΕΠ 2021-2027'!$A$6:$L$25</definedName>
    <definedName name="Z_D0376446_BF40_4382_8562_26A9DD28CB7C_.wvu.FilterData" localSheetId="1" hidden="1">'ΠΕΠ 2021-2027'!$A$6:$L$25</definedName>
    <definedName name="Z_D041EF6F_2F92_4DA1_B606_128D64A783E9_.wvu.FilterData" localSheetId="1" hidden="1">'ΠΕΠ 2021-2027'!$A$6:$L$25</definedName>
    <definedName name="Z_D0F8F786_A9BE_4BF0_8BC3_021F1792A7E9_.wvu.FilterData" localSheetId="1" hidden="1">'ΠΕΠ 2021-2027'!$A$6:$L$25</definedName>
    <definedName name="Z_D127693D_A375_4297_80F7_2D361F0A6D76_.wvu.FilterData" localSheetId="1" hidden="1">'ΠΕΠ 2021-2027'!$A$6:$L$25</definedName>
    <definedName name="Z_D1A3DB6F_A5FA_46B5_89A2_28E6243BDBEA_.wvu.FilterData" localSheetId="1" hidden="1">'ΠΕΠ 2021-2027'!$A$6:$L$25</definedName>
    <definedName name="Z_D1BE1627_37E8_4E29_93AB_119335C99330_.wvu.FilterData" localSheetId="1" hidden="1">'ΠΕΠ 2021-2027'!$A$6:$L$25</definedName>
    <definedName name="Z_D26564EF_697D_4A6B_823C_0560F1C3B8EF_.wvu.FilterData" localSheetId="1" hidden="1">'ΠΕΠ 2021-2027'!$A$6:$L$25</definedName>
    <definedName name="Z_D268896A_7036_4965_B379_11A9FBD22A1C_.wvu.FilterData" localSheetId="1" hidden="1">'ΠΕΠ 2021-2027'!$A$6:$L$25</definedName>
    <definedName name="Z_D2A22F04_726F_4236_B52A_2E64D3D356D1_.wvu.FilterData" localSheetId="1" hidden="1">'ΠΕΠ 2021-2027'!$A$6:$L$25</definedName>
    <definedName name="Z_D2DE1995_5283_4F6D_8815_C0C0AC61D824_.wvu.FilterData" localSheetId="1" hidden="1">'ΠΕΠ 2021-2027'!$A$6:$L$25</definedName>
    <definedName name="Z_D2F7C949_F8BF_4ADC_BFFC_E3774132D19B_.wvu.FilterData" localSheetId="1" hidden="1">'ΠΕΠ 2021-2027'!$A$6:$L$25</definedName>
    <definedName name="Z_D31E7548_5D7F_432E_8479_BAFAE0F22285_.wvu.FilterData" localSheetId="1" hidden="1">'ΠΕΠ 2021-2027'!$A$6:$L$25</definedName>
    <definedName name="Z_D3530ACC_B533_4B11_8F6C_22CA2E4F6B24_.wvu.FilterData" localSheetId="1" hidden="1">'ΠΕΠ 2021-2027'!$A$6:$L$25</definedName>
    <definedName name="Z_D36B4016_D805_4FF8_8DD0_9A85F038E865_.wvu.FilterData" localSheetId="1" hidden="1">'ΠΕΠ 2021-2027'!$A$6:$L$25</definedName>
    <definedName name="Z_D3A40203_172C_4899_9FFE_D8E525592083_.wvu.FilterData" localSheetId="1" hidden="1">'ΠΕΠ 2021-2027'!$A$6:$L$25</definedName>
    <definedName name="Z_D3BF7C7B_C5EF_4EFA_9F23_9E3EF2A96419_.wvu.FilterData" localSheetId="1" hidden="1">'ΠΕΠ 2021-2027'!$A$6:$L$25</definedName>
    <definedName name="Z_D3FA100D_191A_4846_8C78_EFD915F15D3F_.wvu.FilterData" localSheetId="1" hidden="1">'ΠΕΠ 2021-2027'!$A$6:$L$25</definedName>
    <definedName name="Z_D487E1A3_492F_4B8E_B0AA_E6B26F6CD801_.wvu.FilterData" localSheetId="1" hidden="1">'ΠΕΠ 2021-2027'!$A$6:$L$25</definedName>
    <definedName name="Z_D4A6A82B_1438_45F4_B58C_3F93AAB56113_.wvu.FilterData" localSheetId="1" hidden="1">'ΠΕΠ 2021-2027'!$A$6:$L$25</definedName>
    <definedName name="Z_D4C0D5A3_EA62_4BF2_A99F_89B6E8E790D0_.wvu.FilterData" localSheetId="1" hidden="1">'ΠΕΠ 2021-2027'!$A$6:$L$25</definedName>
    <definedName name="Z_D4D02C17_0AC6_4393_95FC_1B3F2AB0C7F7_.wvu.FilterData" localSheetId="1" hidden="1">'ΠΕΠ 2021-2027'!$A$6:$L$25</definedName>
    <definedName name="Z_D4ECB37B_E5F3_4B70_849C_D16AE56E7F65_.wvu.FilterData" localSheetId="1" hidden="1">'ΠΕΠ 2021-2027'!$A$6:$L$25</definedName>
    <definedName name="Z_D5062074_D552_4D41_B568_84F5B14C6334_.wvu.FilterData" localSheetId="1" hidden="1">'ΠΕΠ 2021-2027'!$A$6:$L$25</definedName>
    <definedName name="Z_D539BA46_0283_45B9_862A_2562EA272E34_.wvu.FilterData" localSheetId="1" hidden="1">'ΠΕΠ 2021-2027'!$A$6:$L$25</definedName>
    <definedName name="Z_D55473B2_5129_4B7F_9A78_5D4EA5ADEC93_.wvu.FilterData" localSheetId="1" hidden="1">'ΠΕΠ 2021-2027'!$A$6:$L$25</definedName>
    <definedName name="Z_D55BE011_760B_4C98_88A8_23EC1980DED8_.wvu.FilterData" localSheetId="1" hidden="1">'ΠΕΠ 2021-2027'!$A$6:$L$25</definedName>
    <definedName name="Z_D5751A86_5E79_49C3_809A_68CA7581785E_.wvu.FilterData" localSheetId="1" hidden="1">'ΠΕΠ 2021-2027'!$A$6:$L$190</definedName>
    <definedName name="Z_D58C89C4_CBF0_45DA_9C8B_987394A6A213_.wvu.FilterData" localSheetId="1" hidden="1">'ΠΕΠ 2021-2027'!$A$6:$L$25</definedName>
    <definedName name="Z_D5AE255B_5412_44DF_B49E_A15D74646BAE_.wvu.FilterData" localSheetId="1" hidden="1">'ΠΕΠ 2021-2027'!$A$6:$L$25</definedName>
    <definedName name="Z_D5B5009B_94A1_49AD_8803_6A04A84AE1CC_.wvu.FilterData" localSheetId="1" hidden="1">'ΠΕΠ 2021-2027'!$A$6:$L$25</definedName>
    <definedName name="Z_D5F8FB64_6F14_484D_A915_54F62FDF1688_.wvu.FilterData" localSheetId="1" hidden="1">'ΠΕΠ 2021-2027'!$A$6:$L$25</definedName>
    <definedName name="Z_D6050D47_7A76_4726_B80A_F144B69396E8_.wvu.FilterData" localSheetId="1" hidden="1">'ΠΕΠ 2021-2027'!$A$6:$L$25</definedName>
    <definedName name="Z_D64B5625_21CC_4FF7_BCC1_D2AE674B1706_.wvu.FilterData" localSheetId="1" hidden="1">'ΠΕΠ 2021-2027'!$A$6:$L$25</definedName>
    <definedName name="Z_D6632B6C_C3E0_4F58_B620_6CA98EBED70C_.wvu.FilterData" localSheetId="1" hidden="1">'ΠΕΠ 2021-2027'!$A$6:$L$25</definedName>
    <definedName name="Z_D6988436_DD82_4697_B594_ED5226B48B76_.wvu.FilterData" localSheetId="1" hidden="1">'ΠΕΠ 2021-2027'!$A$6:$L$25</definedName>
    <definedName name="Z_D6BFE9B2_6C41_41E1_BAFB_A04FBB68720E_.wvu.FilterData" localSheetId="1" hidden="1">'ΠΕΠ 2021-2027'!$A$6:$L$25</definedName>
    <definedName name="Z_D6FDEEDA_94D7_41CD_A2AD_FF2944A9329A_.wvu.FilterData" localSheetId="1" hidden="1">'ΠΕΠ 2021-2027'!$A$6:$L$25</definedName>
    <definedName name="Z_D6FE62D8_43BD_4A34_B22C_0E2596940AC5_.wvu.FilterData" localSheetId="1" hidden="1">'ΠΕΠ 2021-2027'!$A$6:$L$25</definedName>
    <definedName name="Z_D73EA66B_4E30_432A_B1F3_B55F4EA8CDDF_.wvu.FilterData" localSheetId="1" hidden="1">'ΠΕΠ 2021-2027'!$A$6:$L$25</definedName>
    <definedName name="Z_D7439DF0_B622_44CB_B993_E7015EE44A6F_.wvu.FilterData" localSheetId="1" hidden="1">'ΠΕΠ 2021-2027'!$A$6:$L$190</definedName>
    <definedName name="Z_D7821027_BD4F_48E9_9F68_193C6D9E58EC_.wvu.FilterData" localSheetId="1" hidden="1">'ΠΕΠ 2021-2027'!$A$6:$L$25</definedName>
    <definedName name="Z_D7977ACA_0657_40BF_A89C_7E5FD3AFF159_.wvu.FilterData" localSheetId="1" hidden="1">'ΠΕΠ 2021-2027'!$A$6:$L$25</definedName>
    <definedName name="Z_D7BD5C20_6876_49E9_A130_CE89516B1B6C_.wvu.FilterData" localSheetId="1" hidden="1">'ΠΕΠ 2021-2027'!$A$6:$L$25</definedName>
    <definedName name="Z_D7C9089A_5025_437A_982B_5C01CD868313_.wvu.FilterData" localSheetId="1" hidden="1">'ΠΕΠ 2021-2027'!$A$6:$L$25</definedName>
    <definedName name="Z_D8244F9E_1523_4C86_A0A2_0AA742219929_.wvu.FilterData" localSheetId="1" hidden="1">'ΠΕΠ 2021-2027'!$A$6:$L$25</definedName>
    <definedName name="Z_D8599422_0928_49BD_8820_D18769C70911_.wvu.FilterData" localSheetId="1" hidden="1">'ΠΕΠ 2021-2027'!$A$6:$L$25</definedName>
    <definedName name="Z_D89BF9B4_96A5_4139_B7B4_7D522ECF7C99_.wvu.FilterData" localSheetId="1" hidden="1">'ΠΕΠ 2021-2027'!$A$6:$L$25</definedName>
    <definedName name="Z_D8BAE400_0580_4B89_B48E_8D2DC7A293D1_.wvu.FilterData" localSheetId="1" hidden="1">'ΠΕΠ 2021-2027'!$A$6:$L$190</definedName>
    <definedName name="Z_D8C9C598_C04D_4299_B8E3_9F282119FC65_.wvu.FilterData" localSheetId="1" hidden="1">'ΠΕΠ 2021-2027'!$A$6:$L$25</definedName>
    <definedName name="Z_D8DC310B_40CB_42EE_8018_2E521BC82341_.wvu.FilterData" localSheetId="1" hidden="1">'ΠΕΠ 2021-2027'!$A$6:$L$190</definedName>
    <definedName name="Z_D8E2E250_D930_4658_A70B_117F45AE39F9_.wvu.FilterData" localSheetId="1" hidden="1">'ΠΕΠ 2021-2027'!$A$6:$L$25</definedName>
    <definedName name="Z_D8E84F8D_F1C6_4653_9B0E_5FAF89E17216_.wvu.FilterData" localSheetId="1" hidden="1">'ΠΕΠ 2021-2027'!$A$6:$L$25</definedName>
    <definedName name="Z_D9836126_8C9C_4E7D_8625_CBF008C9BAD5_.wvu.FilterData" localSheetId="1" hidden="1">'ΠΕΠ 2021-2027'!$A$6:$L$25</definedName>
    <definedName name="Z_D9BA0D93_8F23_4641_AE7B_AC416537BEF6_.wvu.FilterData" localSheetId="1" hidden="1">'ΠΕΠ 2021-2027'!$A$6:$L$190</definedName>
    <definedName name="Z_D9CF37EF_7596_4FFC_9C65_F8DA9F137AE3_.wvu.FilterData" localSheetId="1" hidden="1">'ΠΕΠ 2021-2027'!$A$6:$L$25</definedName>
    <definedName name="Z_D9E30BA9_F2BD_4B1F_97D9_0D01F183233D_.wvu.FilterData" localSheetId="1" hidden="1">'ΠΕΠ 2021-2027'!$A$6:$L$190</definedName>
    <definedName name="Z_DA5801EE_2817_43AC_9511_CC04116D984F_.wvu.FilterData" localSheetId="1" hidden="1">'ΠΕΠ 2021-2027'!$A$6:$L$25</definedName>
    <definedName name="Z_DA5801EE_2817_43AC_9511_CC04116D984F_.wvu.PrintArea" localSheetId="1" hidden="1">'ΠΕΠ 2021-2027'!$A$8:$L$190</definedName>
    <definedName name="Z_DA5801EE_2817_43AC_9511_CC04116D984F_.wvu.PrintTitles" localSheetId="1" hidden="1">'ΠΕΠ 2021-2027'!$1:$6</definedName>
    <definedName name="Z_DA600C3B_D87D_4004_8B37_8F58E587C180_.wvu.FilterData" localSheetId="1" hidden="1">'ΠΕΠ 2021-2027'!$A$6:$L$25</definedName>
    <definedName name="Z_DA751716_22DB_465D_960D_BC738BC7EFBF_.wvu.FilterData" localSheetId="1" hidden="1">'ΠΕΠ 2021-2027'!$A$6:$L$25</definedName>
    <definedName name="Z_DA7C1C64_C56F_44DD_A428_A715E287B4CC_.wvu.FilterData" localSheetId="1" hidden="1">'ΠΕΠ 2021-2027'!$A$6:$L$25</definedName>
    <definedName name="Z_DA8C227D_60E6_4C3B_9047_EDA42F31D27A_.wvu.FilterData" localSheetId="1" hidden="1">'ΠΕΠ 2021-2027'!$A$6:$L$25</definedName>
    <definedName name="Z_DA982F37_0A63_4F11_9AC5_CE8A2703E256_.wvu.FilterData" localSheetId="1" hidden="1">'ΠΕΠ 2021-2027'!$A$6:$L$190</definedName>
    <definedName name="Z_DB2D1F8C_3422_4904_AB74_DDB5BCCA1AB8_.wvu.FilterData" localSheetId="1" hidden="1">'ΠΕΠ 2021-2027'!$A$6:$L$190</definedName>
    <definedName name="Z_DB618811_2B43_48D7_8833_CAA1F9104C82_.wvu.FilterData" localSheetId="1" hidden="1">'ΠΕΠ 2021-2027'!$A$6:$L$25</definedName>
    <definedName name="Z_DC0892EF_991B_4A2D_8152_191A820C661D_.wvu.FilterData" localSheetId="1" hidden="1">'ΠΕΠ 2021-2027'!$A$6:$L$190</definedName>
    <definedName name="Z_DC32EC73_3757_42BD_B9BF_DE73839D0833_.wvu.FilterData" localSheetId="1" hidden="1">'ΠΕΠ 2021-2027'!$A$6:$L$25</definedName>
    <definedName name="Z_DC600FA0_CE01_4FBF_AFA3_152BB2005BDD_.wvu.FilterData" localSheetId="1" hidden="1">'ΠΕΠ 2021-2027'!$A$6:$L$25</definedName>
    <definedName name="Z_DC8EA783_B1B8_4127_8FA5_8755CA03EA8C_.wvu.FilterData" localSheetId="1" hidden="1">'ΠΕΠ 2021-2027'!$A$6:$L$25</definedName>
    <definedName name="Z_DCB155F4_6E8C_486C_8970_C0F3D4213629_.wvu.FilterData" localSheetId="1" hidden="1">'ΠΕΠ 2021-2027'!$A$6:$L$25</definedName>
    <definedName name="Z_DCC875A0_1263_45BE_9164_C1DB8E1DA4F1_.wvu.FilterData" localSheetId="1" hidden="1">'ΠΕΠ 2021-2027'!$A$6:$L$25</definedName>
    <definedName name="Z_DCDE2335_C15A_4D39_B983_FA96F105824A_.wvu.FilterData" localSheetId="1" hidden="1">'ΠΕΠ 2021-2027'!$A$6:$L$25</definedName>
    <definedName name="Z_DCF28C18_0FD6_418B_AFE3_A9D88ED7FCD1_.wvu.FilterData" localSheetId="1" hidden="1">'ΠΕΠ 2021-2027'!$A$6:$L$25</definedName>
    <definedName name="Z_DD3177E5_3169_4F08_B7C9_CB0A60251FDC_.wvu.FilterData" localSheetId="1" hidden="1">'ΠΕΠ 2021-2027'!$A$6:$L$25</definedName>
    <definedName name="Z_DD5E6C88_7AAB_4DB4_A447_8680E562A4DB_.wvu.FilterData" localSheetId="1" hidden="1">'ΠΕΠ 2021-2027'!$A$6:$L$25</definedName>
    <definedName name="Z_DD6002EF_9F13_4CB7_A927_DB01C6A6F5E2_.wvu.FilterData" localSheetId="1" hidden="1">'ΠΕΠ 2021-2027'!$A$6:$L$25</definedName>
    <definedName name="Z_DDFC57AE_DA3E_4BE5_B362_E26E74BCEAD5_.wvu.FilterData" localSheetId="1" hidden="1">'ΠΕΠ 2021-2027'!$A$6:$L$25</definedName>
    <definedName name="Z_DDFF4C87_5152_493C_A09C_52BC214734AF_.wvu.FilterData" localSheetId="1" hidden="1">'ΠΕΠ 2021-2027'!$A$6:$L$25</definedName>
    <definedName name="Z_DE0BBFC9_FC97_4824_9F44_352C0D75EA27_.wvu.FilterData" localSheetId="1" hidden="1">'ΠΕΠ 2021-2027'!$A$6:$L$25</definedName>
    <definedName name="Z_DE0DB037_DD3A_4DD5_B693_198BF449AF59_.wvu.FilterData" localSheetId="1" hidden="1">'ΠΕΠ 2021-2027'!$A$6:$L$25</definedName>
    <definedName name="Z_DE10BC86_D721_47B6_9BE7_242E18A3C02F_.wvu.FilterData" localSheetId="1" hidden="1">'ΠΕΠ 2021-2027'!$A$6:$L$25</definedName>
    <definedName name="Z_DE3781FF_8FB7_404C_A0AE_44C3191018EB_.wvu.FilterData" localSheetId="1" hidden="1">'ΠΕΠ 2021-2027'!$A$6:$L$190</definedName>
    <definedName name="Z_DF1B0D76_2BF5_438C_B1F4_C03BB2C9D9D9_.wvu.FilterData" localSheetId="1" hidden="1">'ΠΕΠ 2021-2027'!$A$6:$L$25</definedName>
    <definedName name="Z_DF1D1A12_6B73_47A7_84F6_92CBDEBD8B0D_.wvu.FilterData" localSheetId="1" hidden="1">'ΠΕΠ 2021-2027'!$A$6:$L$25</definedName>
    <definedName name="Z_DF1D62C2_4BDD_4227_9FD6_3019F7A25BB2_.wvu.FilterData" localSheetId="1" hidden="1">'ΠΕΠ 2021-2027'!$A$6:$L$25</definedName>
    <definedName name="Z_DF45010D_2A93_4B2C_84AF_1005038D3081_.wvu.FilterData" localSheetId="1" hidden="1">'ΠΕΠ 2021-2027'!$A$6:$L$25</definedName>
    <definedName name="Z_DF6E7060_3085_4BCB_94AE_DDC45D71CC22_.wvu.FilterData" localSheetId="1" hidden="1">'ΠΕΠ 2021-2027'!$A$6:$L$190</definedName>
    <definedName name="Z_DF978455_0FF7_4A22_8CAA_971929D91ABD_.wvu.FilterData" localSheetId="1" hidden="1">'ΠΕΠ 2021-2027'!$A$6:$L$25</definedName>
    <definedName name="Z_DFDDE52F_BE25_4A20_AA21_592EF5B63608_.wvu.FilterData" localSheetId="1" hidden="1">'ΠΕΠ 2021-2027'!$A$6:$L$25</definedName>
    <definedName name="Z_DFDDE52F_BE25_4A20_AA21_592EF5B63608_.wvu.PrintArea" localSheetId="1" hidden="1">'ΠΕΠ 2021-2027'!$A$8:$L$190</definedName>
    <definedName name="Z_DFDDE52F_BE25_4A20_AA21_592EF5B63608_.wvu.PrintTitles" localSheetId="1" hidden="1">'ΠΕΠ 2021-2027'!$1:$6</definedName>
    <definedName name="Z_E0003ECB_51BE_4253_98DD_937B905F48E8_.wvu.FilterData" localSheetId="1" hidden="1">'ΠΕΠ 2021-2027'!$A$6:$L$25</definedName>
    <definedName name="Z_E0024D34_D4FA_4C83_8A65_F4B402F0EB66_.wvu.FilterData" localSheetId="1" hidden="1">'ΠΕΠ 2021-2027'!$A$6:$L$25</definedName>
    <definedName name="Z_E0275D8A_E5B2_4111_8803_713E5C8ECA54_.wvu.FilterData" localSheetId="1" hidden="1">'ΠΕΠ 2021-2027'!$A$6:$L$25</definedName>
    <definedName name="Z_E04AEF2B_4E73_4A00_9A8D_2D234FEE0028_.wvu.FilterData" localSheetId="1" hidden="1">'ΠΕΠ 2021-2027'!$A$6:$L$25</definedName>
    <definedName name="Z_E0645E48_9382_4A88_932E_DD95DC3006D7_.wvu.FilterData" localSheetId="1" hidden="1">'ΠΕΠ 2021-2027'!$A$6:$L$190</definedName>
    <definedName name="Z_E087B4F3_7F10_4115_AB76_906A4B46C3ED_.wvu.FilterData" localSheetId="1" hidden="1">'ΠΕΠ 2021-2027'!$A$6:$L$25</definedName>
    <definedName name="Z_E0909115_3E31_44BB_B0C6_2587D3B3B5CC_.wvu.FilterData" localSheetId="1" hidden="1">'ΠΕΠ 2021-2027'!$A$6:$L$25</definedName>
    <definedName name="Z_E0B18C19_3EA1_4939_BFE3_90588EB391BE_.wvu.FilterData" localSheetId="1" hidden="1">'ΠΕΠ 2021-2027'!$A$6:$L$25</definedName>
    <definedName name="Z_E0D3D85F_DD32_4C65_85D7_D6A487EA72E4_.wvu.FilterData" localSheetId="1" hidden="1">'ΠΕΠ 2021-2027'!$A$6:$L$25</definedName>
    <definedName name="Z_E1028469_773E_4361_B767_4D6AE26261ED_.wvu.FilterData" localSheetId="1" hidden="1">'ΠΕΠ 2021-2027'!$A$6:$L$25</definedName>
    <definedName name="Z_E114B986_33E6_49F9_B957_8A553C5E8CB7_.wvu.FilterData" localSheetId="1" hidden="1">'ΠΕΠ 2021-2027'!$A$6:$L$25</definedName>
    <definedName name="Z_E11BF2C1_E7C9_415F_97D8_3DDB56A1BFFC_.wvu.FilterData" localSheetId="1" hidden="1">'ΠΕΠ 2021-2027'!$A$6:$L$25</definedName>
    <definedName name="Z_E11E15A8_13B9_44F5_8863_BF2D1D3179D2_.wvu.FilterData" localSheetId="1" hidden="1">'ΠΕΠ 2021-2027'!$A$6:$L$25</definedName>
    <definedName name="Z_E16871AC_68A1_4CE7_B222_722878F60E24_.wvu.FilterData" localSheetId="1" hidden="1">'ΠΕΠ 2021-2027'!$A$6:$L$25</definedName>
    <definedName name="Z_E18677C7_967E_47C9_9CFB_174F346AA34E_.wvu.FilterData" localSheetId="1" hidden="1">'ΠΕΠ 2021-2027'!$A$6:$L$25</definedName>
    <definedName name="Z_E19BA2C1_E850_43A2_A30E_F6DDB9CEF8EE_.wvu.FilterData" localSheetId="1" hidden="1">'ΠΕΠ 2021-2027'!$A$6:$L$25</definedName>
    <definedName name="Z_E1AB599B_0B93_4B58_9352_E4101C05C191_.wvu.FilterData" localSheetId="1" hidden="1">'ΠΕΠ 2021-2027'!$A$6:$L$190</definedName>
    <definedName name="Z_E1AB6B7C_1487_4851_B77A_D739B1314330_.wvu.FilterData" localSheetId="1" hidden="1">'ΠΕΠ 2021-2027'!$A$6:$L$25</definedName>
    <definedName name="Z_E1C4BDA9_B83D_4DD2_A273_44D569357BF2_.wvu.FilterData" localSheetId="1" hidden="1">'ΠΕΠ 2021-2027'!$A$6:$L$25</definedName>
    <definedName name="Z_E1E1EE24_CA34_414A_AF7E_7E98C8F8366F_.wvu.FilterData" localSheetId="1" hidden="1">'ΠΕΠ 2021-2027'!$A$6:$L$25</definedName>
    <definedName name="Z_E20C62BB_B4A8_415F_9845_EFE19CF3B4CE_.wvu.FilterData" localSheetId="1" hidden="1">'ΠΕΠ 2021-2027'!$A$6:$L$25</definedName>
    <definedName name="Z_E210492A_65BF_42E9_9FCA_1722B078357E_.wvu.FilterData" localSheetId="1" hidden="1">'ΠΕΠ 2021-2027'!$A$6:$L$25</definedName>
    <definedName name="Z_E24A4F9B_6B79_482C_A28A_0FA3E6185DAD_.wvu.FilterData" localSheetId="1" hidden="1">'ΠΕΠ 2021-2027'!$A$6:$L$25</definedName>
    <definedName name="Z_E2B4AF2A_3425_439D_9132_37A04D3A1D11_.wvu.FilterData" localSheetId="1" hidden="1">'ΠΕΠ 2021-2027'!$A$6:$L$25</definedName>
    <definedName name="Z_E2DA3DD6_53D2_4040_A1B6_653191521251_.wvu.FilterData" localSheetId="1" hidden="1">'ΠΕΠ 2021-2027'!$A$6:$L$190</definedName>
    <definedName name="Z_E2F3737F_7676_4661_9491_59DAF4F01E1A_.wvu.FilterData" localSheetId="1" hidden="1">'ΠΕΠ 2021-2027'!$A$6:$L$190</definedName>
    <definedName name="Z_E3348B80_B613_4246_A5E0_2F0772DB2F51_.wvu.FilterData" localSheetId="1" hidden="1">'ΠΕΠ 2021-2027'!$A$6:$L$190</definedName>
    <definedName name="Z_E37DF713_6245_4171_9C17_5B8D8DBD6683_.wvu.FilterData" localSheetId="1" hidden="1">'ΠΕΠ 2021-2027'!$A$6:$L$25</definedName>
    <definedName name="Z_E3E0F3DB_9D7A_4F6F_B004_58456B52B5CF_.wvu.FilterData" localSheetId="1" hidden="1">'ΠΕΠ 2021-2027'!$A$6:$L$25</definedName>
    <definedName name="Z_E3E27B30_1A35_4CB2_9736_0D810B012388_.wvu.FilterData" localSheetId="1" hidden="1">'ΠΕΠ 2021-2027'!$A$6:$L$25</definedName>
    <definedName name="Z_E3E6166F_5445_4D7A_8F9E_EC2EF1CA8C5F_.wvu.FilterData" localSheetId="1" hidden="1">'ΠΕΠ 2021-2027'!$A$6:$L$25</definedName>
    <definedName name="Z_E3FAEF8F_E28C_4E60_A949_43B93E951476_.wvu.FilterData" localSheetId="1" hidden="1">'ΠΕΠ 2021-2027'!$A$6:$L$190</definedName>
    <definedName name="Z_E40DE6B9_44B0_438B_BC30_BDDD251547E5_.wvu.FilterData" localSheetId="1" hidden="1">'ΠΕΠ 2021-2027'!$A$6:$L$25</definedName>
    <definedName name="Z_E42854A1_217F_4774_818D_E9D7EB0CC6FB_.wvu.FilterData" localSheetId="1" hidden="1">'ΠΕΠ 2021-2027'!$A$6:$L$25</definedName>
    <definedName name="Z_E47251F4_F920_4D59_806E_D854279F9F04_.wvu.FilterData" localSheetId="1" hidden="1">'ΠΕΠ 2021-2027'!$A$6:$L$25</definedName>
    <definedName name="Z_E4961A2B_C188_4F2D_ADB7_AB120A60D8AC_.wvu.FilterData" localSheetId="1" hidden="1">'ΠΕΠ 2021-2027'!$A$6:$L$25</definedName>
    <definedName name="Z_E4EF3B52_AF3D_46E3_A4D4_69D384E603A2_.wvu.FilterData" localSheetId="1" hidden="1">'ΠΕΠ 2021-2027'!$A$6:$L$25</definedName>
    <definedName name="Z_E4F1F0ED_9A1B_4DDF_B7AD_C85814557154_.wvu.FilterData" localSheetId="1" hidden="1">'ΠΕΠ 2021-2027'!$A$6:$L$25</definedName>
    <definedName name="Z_E56D3F25_481A_4FC4_BEFC_6C5B71175D6F_.wvu.FilterData" localSheetId="1" hidden="1">'ΠΕΠ 2021-2027'!$A$6:$L$25</definedName>
    <definedName name="Z_E58B5DE3_0D96_4D64_80AA_70444EC59192_.wvu.FilterData" localSheetId="1" hidden="1">'ΠΕΠ 2021-2027'!$A$6:$L$25</definedName>
    <definedName name="Z_E5B4749B_1BB1_4DFD_AE30_A2D34C888C43_.wvu.FilterData" localSheetId="1" hidden="1">'ΠΕΠ 2021-2027'!$A$6:$L$25</definedName>
    <definedName name="Z_E5F4934B_F3FF_4CA7_9CDC_343E056E830E_.wvu.FilterData" localSheetId="1" hidden="1">'ΠΕΠ 2021-2027'!$A$6:$L$25</definedName>
    <definedName name="Z_E608F147_5F85_456F_AC82_8C7AB93D71E6_.wvu.FilterData" localSheetId="1" hidden="1">'ΠΕΠ 2021-2027'!$A$6:$L$25</definedName>
    <definedName name="Z_E6210808_8C67_4774_91ED_6BE7EA542D6F_.wvu.FilterData" localSheetId="1" hidden="1">'ΠΕΠ 2021-2027'!$A$6:$L$25</definedName>
    <definedName name="Z_E637C182_F8CC_4F23_BA13_FF3ED51EE538_.wvu.FilterData" localSheetId="1" hidden="1">'ΠΕΠ 2021-2027'!$A$6:$L$190</definedName>
    <definedName name="Z_E65DFC0E_2E98_4FAA_A968_972647F8699A_.wvu.FilterData" localSheetId="1" hidden="1">'ΠΕΠ 2021-2027'!$A$6:$L$25</definedName>
    <definedName name="Z_E6632C5D_7BBF_4F97_91CA_5F7EF7C7FEA3_.wvu.FilterData" localSheetId="1" hidden="1">'ΠΕΠ 2021-2027'!$A$6:$L$190</definedName>
    <definedName name="Z_E78CC5D2_064D_4DEF_AD92_9C5E0BB62B70_.wvu.FilterData" localSheetId="1" hidden="1">'ΠΕΠ 2021-2027'!$A$6:$L$25</definedName>
    <definedName name="Z_E7A1EF05_1F04_4B50_8687_066D6F58631C_.wvu.FilterData" localSheetId="1" hidden="1">'ΠΕΠ 2021-2027'!$A$6:$L$25</definedName>
    <definedName name="Z_E7C48DFD_613A_4A76_83D5_56FEA999979F_.wvu.FilterData" localSheetId="1" hidden="1">'ΠΕΠ 2021-2027'!$A$6:$L$25</definedName>
    <definedName name="Z_E8026AB7_0D9D_4B49_8120_DEC50DB66E5F_.wvu.FilterData" localSheetId="1" hidden="1">'ΠΕΠ 2021-2027'!$A$6:$L$190</definedName>
    <definedName name="Z_E803316C_35BA_4C13_BC2E_8CA8A2116CFD_.wvu.FilterData" localSheetId="1" hidden="1">'ΠΕΠ 2021-2027'!$A$6:$L$25</definedName>
    <definedName name="Z_E82EE719_5E67_492E_8F5E_DD4C03231DED_.wvu.FilterData" localSheetId="1" hidden="1">'ΠΕΠ 2021-2027'!$A$6:$L$190</definedName>
    <definedName name="Z_E854826E_518B_44A8_90DE_A5C9B9CEF3DB_.wvu.FilterData" localSheetId="1" hidden="1">'ΠΕΠ 2021-2027'!$A$6:$L$25</definedName>
    <definedName name="Z_E8949B57_ED2F_4C28_BF73_F81850C7B913_.wvu.FilterData" localSheetId="1" hidden="1">'ΠΕΠ 2021-2027'!$A$6:$L$25</definedName>
    <definedName name="Z_E8B46B8B_FB9A_4F9A_AB65_2DA45732927B_.wvu.FilterData" localSheetId="1" hidden="1">'ΠΕΠ 2021-2027'!$A$6:$L$25</definedName>
    <definedName name="Z_E9064218_DA0F_4009_B8D2_599C3151B359_.wvu.FilterData" localSheetId="1" hidden="1">'ΠΕΠ 2021-2027'!$A$6:$L$25</definedName>
    <definedName name="Z_E9086AC2_EE96_4EDD_87F4_B94C5A792950_.wvu.FilterData" localSheetId="1" hidden="1">'ΠΕΠ 2021-2027'!$A$6:$L$25</definedName>
    <definedName name="Z_E90F6AB4_D665_4F4E_95D8_3E0592044649_.wvu.FilterData" localSheetId="1" hidden="1">'ΠΕΠ 2021-2027'!$A$6:$L$25</definedName>
    <definedName name="Z_E9480DDB_B658_4091_B3D0_43B074C475AE_.wvu.FilterData" localSheetId="1" hidden="1">'ΠΕΠ 2021-2027'!$A$6:$L$25</definedName>
    <definedName name="Z_E9AA68E0_E042_4C46_9238_464014C3F969_.wvu.FilterData" localSheetId="1" hidden="1">'ΠΕΠ 2021-2027'!$A$6:$L$25</definedName>
    <definedName name="Z_E9BF6AA7_F55D_41D6_B9DE_1AC78699123C_.wvu.FilterData" localSheetId="1" hidden="1">'ΠΕΠ 2021-2027'!$A$6:$L$25</definedName>
    <definedName name="Z_E9CB36A1_0B09_4C18_9E00_ABBE68C2DB3F_.wvu.FilterData" localSheetId="1" hidden="1">'ΠΕΠ 2021-2027'!$A$6:$L$25</definedName>
    <definedName name="Z_EA09B75B_8AB8_4EB0_8B4E_6E3EB5E376D6_.wvu.FilterData" localSheetId="1" hidden="1">'ΠΕΠ 2021-2027'!$A$6:$L$25</definedName>
    <definedName name="Z_EA1233DB_2691_442D_8EE3_4DF649299ED3_.wvu.FilterData" localSheetId="1" hidden="1">'ΠΕΠ 2021-2027'!$A$6:$L$25</definedName>
    <definedName name="Z_EA37BE61_8E92_428D_84B6_C018CB48E65B_.wvu.FilterData" localSheetId="1" hidden="1">'ΠΕΠ 2021-2027'!$A$6:$L$25</definedName>
    <definedName name="Z_EA46F4C7_0E0F_4425_8491_C5BA32E1C6A4_.wvu.FilterData" localSheetId="1" hidden="1">'ΠΕΠ 2021-2027'!$A$6:$L$25</definedName>
    <definedName name="Z_EA81105D_80AA_4777_96B4_24A88EE7F7E8_.wvu.FilterData" localSheetId="1" hidden="1">'ΠΕΠ 2021-2027'!$A$6:$L$25</definedName>
    <definedName name="Z_EA9B74BB_061C_4F27_B178_4142E1D9DB20_.wvu.FilterData" localSheetId="1" hidden="1">'ΠΕΠ 2021-2027'!$A$6:$L$25</definedName>
    <definedName name="Z_EAC9F41F_9CBB_46E6_AFF0_89BC9B96628C_.wvu.FilterData" localSheetId="1" hidden="1">'ΠΕΠ 2021-2027'!$A$6:$L$25</definedName>
    <definedName name="Z_EB123CCE_F50F_49D0_81AD_F1FCD34695B8_.wvu.FilterData" localSheetId="1" hidden="1">'ΠΕΠ 2021-2027'!$A$6:$L$25</definedName>
    <definedName name="Z_EB37F943_A2D0_468B_B12A_E98AA8D4F9A9_.wvu.FilterData" localSheetId="1" hidden="1">'ΠΕΠ 2021-2027'!$A$6:$L$25</definedName>
    <definedName name="Z_EC84E8F1_05DF_4A17_9D65_5E9C2CE42626_.wvu.FilterData" localSheetId="1" hidden="1">'ΠΕΠ 2021-2027'!$A$6:$L$25</definedName>
    <definedName name="Z_EC91FCB8_4389_43C3_8F3F_7B8D4CD0D5CE_.wvu.FilterData" localSheetId="1" hidden="1">'ΠΕΠ 2021-2027'!$A$6:$L$25</definedName>
    <definedName name="Z_EC921BD9_F4D0_4B51_AA2D_8DA3180C8F25_.wvu.FilterData" localSheetId="1" hidden="1">'ΠΕΠ 2021-2027'!$A$6:$L$25</definedName>
    <definedName name="Z_ECB9954B_0EA6_44E5_8019_FA97D47B6FD6_.wvu.FilterData" localSheetId="1" hidden="1">'ΠΕΠ 2021-2027'!$A$6:$L$25</definedName>
    <definedName name="Z_ECDFB546_4A4C_4BC1_9BAC_2EB39455032E_.wvu.FilterData" localSheetId="1" hidden="1">'ΠΕΠ 2021-2027'!$A$6:$L$25</definedName>
    <definedName name="Z_ECE91D46_0BD8_4912_9171_2AFBBB6B74C7_.wvu.FilterData" localSheetId="1" hidden="1">'ΠΕΠ 2021-2027'!$A$6:$L$25</definedName>
    <definedName name="Z_ED290DCF_6FB8_4CBC_B2EA_FF874A996D1E_.wvu.FilterData" localSheetId="1" hidden="1">'ΠΕΠ 2021-2027'!$A$6:$L$190</definedName>
    <definedName name="Z_ED58CCBC_183B_432B_ADE6_4175C1D1A08D_.wvu.FilterData" localSheetId="1" hidden="1">'ΠΕΠ 2021-2027'!$A$6:$L$25</definedName>
    <definedName name="Z_ED7E4EF6_2480_4666_A3A7_B42CC017DF30_.wvu.FilterData" localSheetId="1" hidden="1">'ΠΕΠ 2021-2027'!$A$6:$L$25</definedName>
    <definedName name="Z_ED8951FE_85E5_4D48_9102_831D4D2B987A_.wvu.FilterData" localSheetId="1" hidden="1">'ΠΕΠ 2021-2027'!$A$6:$L$190</definedName>
    <definedName name="Z_ED8C720C_13FD_4CFE_B02D_20763E90237A_.wvu.FilterData" localSheetId="1" hidden="1">'ΠΕΠ 2021-2027'!$A$6:$L$25</definedName>
    <definedName name="Z_ED98E33A_F232_492E_90E0_44DC784B1AF8_.wvu.FilterData" localSheetId="1" hidden="1">'ΠΕΠ 2021-2027'!$A$6:$L$25</definedName>
    <definedName name="Z_EDBC5BCE_8F91_4679_92D8_D356CB38A551_.wvu.FilterData" localSheetId="1" hidden="1">'ΠΕΠ 2021-2027'!$A$6:$L$25</definedName>
    <definedName name="Z_EDBC79C7_3FB4_4879_98CC_D2872CC66CD2_.wvu.FilterData" localSheetId="1" hidden="1">'ΠΕΠ 2021-2027'!$A$6:$L$25</definedName>
    <definedName name="Z_EDC8BC24_6878_4A14_BB16_2E02DAE4CDB4_.wvu.FilterData" localSheetId="1" hidden="1">'ΠΕΠ 2021-2027'!$A$6:$L$25</definedName>
    <definedName name="Z_EE2D8CBC_7757_478C_AC0E_5859377EB931_.wvu.FilterData" localSheetId="1" hidden="1">'ΠΕΠ 2021-2027'!$A$6:$L$25</definedName>
    <definedName name="Z_EEF1F311_B9E8_4930_9766_6C2871B02057_.wvu.FilterData" localSheetId="1" hidden="1">'ΠΕΠ 2021-2027'!$A$6:$L$25</definedName>
    <definedName name="Z_EF0738C0_5676_4238_872B_CEFEB04218F5_.wvu.FilterData" localSheetId="1" hidden="1">'ΠΕΠ 2021-2027'!$A$6:$L$25</definedName>
    <definedName name="Z_EF1DCF73_6289_420E_B416_3791349FACD0_.wvu.FilterData" localSheetId="1" hidden="1">'ΠΕΠ 2021-2027'!$A$6:$L$25</definedName>
    <definedName name="Z_EF279C29_CC1F_421C_8F61_83C529C0F5B5_.wvu.FilterData" localSheetId="1" hidden="1">'ΠΕΠ 2021-2027'!$A$6:$L$190</definedName>
    <definedName name="Z_EF59EB75_BC03_4099_896A_8415614A92BC_.wvu.FilterData" localSheetId="1" hidden="1">'ΠΕΠ 2021-2027'!$A$6:$L$25</definedName>
    <definedName name="Z_EF9563C6_30BD_4BF0_AAB8_5DF301BDA33D_.wvu.FilterData" localSheetId="1" hidden="1">'ΠΕΠ 2021-2027'!$A$6:$L$190</definedName>
    <definedName name="Z_EF9563C6_30BD_4BF0_AAB8_5DF301BDA33D_.wvu.PrintArea" localSheetId="1" hidden="1">'ΠΕΠ 2021-2027'!$A$8:$L$190</definedName>
    <definedName name="Z_EF9563C6_30BD_4BF0_AAB8_5DF301BDA33D_.wvu.PrintTitles" localSheetId="1" hidden="1">'ΠΕΠ 2021-2027'!$1:$6</definedName>
    <definedName name="Z_F08B43DB_ACC4_4488_BB7A_6CFAE7727DDA_.wvu.FilterData" localSheetId="1" hidden="1">'ΠΕΠ 2021-2027'!$A$6:$L$190</definedName>
    <definedName name="Z_F0A533C3_5890_445E_ACF7_A45B653870A4_.wvu.FilterData" localSheetId="1" hidden="1">'ΠΕΠ 2021-2027'!$A$6:$L$25</definedName>
    <definedName name="Z_F0B42107_72A4_4BD7_8BAF_E47BB557477F_.wvu.FilterData" localSheetId="1" hidden="1">'ΠΕΠ 2021-2027'!$A$6:$L$25</definedName>
    <definedName name="Z_F0CF8004_C1E6_491A_98D6_2AF5DE2C9702_.wvu.FilterData" localSheetId="1" hidden="1">'ΠΕΠ 2021-2027'!$A$6:$L$25</definedName>
    <definedName name="Z_F0FAF226_EA99_4995_86CF_F492EB6FAAD0_.wvu.FilterData" localSheetId="1" hidden="1">'ΠΕΠ 2021-2027'!$A$6:$L$25</definedName>
    <definedName name="Z_F103D957_C745_4197_9676_9D8B5451434E_.wvu.FilterData" localSheetId="1" hidden="1">'ΠΕΠ 2021-2027'!$A$6:$L$25</definedName>
    <definedName name="Z_F1F88A28_FFF1_49DF_B3B9_9C707673B890_.wvu.FilterData" localSheetId="1" hidden="1">'ΠΕΠ 2021-2027'!$A$6:$L$25</definedName>
    <definedName name="Z_F24B34EB_B121_420E_B006_4030891F4B81_.wvu.FilterData" localSheetId="1" hidden="1">'ΠΕΠ 2021-2027'!$A$6:$L$25</definedName>
    <definedName name="Z_F26A754B_2930_48B7_96D5_65BCF992CB65_.wvu.FilterData" localSheetId="1" hidden="1">'ΠΕΠ 2021-2027'!$A$6:$L$190</definedName>
    <definedName name="Z_F27BD4B9_1721_4F0C_8ABA_D694C7B92767_.wvu.FilterData" localSheetId="1" hidden="1">'ΠΕΠ 2021-2027'!$A$6:$L$190</definedName>
    <definedName name="Z_F2C5AD1E_BEA9_473E_BA83_B7AA8A854019_.wvu.FilterData" localSheetId="1" hidden="1">'ΠΕΠ 2021-2027'!$A$6:$L$25</definedName>
    <definedName name="Z_F2CC51D0_DE63_4427_A350_DE501D95FFB0_.wvu.FilterData" localSheetId="1" hidden="1">'ΠΕΠ 2021-2027'!$A$6:$L$25</definedName>
    <definedName name="Z_F2D323FC_F0A0_4772_83AA_89F1B6BE157F_.wvu.FilterData" localSheetId="1" hidden="1">'ΠΕΠ 2021-2027'!$A$6:$L$25</definedName>
    <definedName name="Z_F2D4B5DE_5AFD_4301_8797_8FC5C42664AE_.wvu.FilterData" localSheetId="1" hidden="1">'ΠΕΠ 2021-2027'!$A$6:$L$25</definedName>
    <definedName name="Z_F328E68E_31C2_4B9B_826D_4DF27B11ABCB_.wvu.FilterData" localSheetId="1" hidden="1">'ΠΕΠ 2021-2027'!$A$6:$L$190</definedName>
    <definedName name="Z_F32F8F56_E4B6_4D40_ABFF_CAC92BF14BBB_.wvu.FilterData" localSheetId="1" hidden="1">'ΠΕΠ 2021-2027'!$A$6:$L$25</definedName>
    <definedName name="Z_F3351286_4C01_4AEB_9261_1CDC6B692B8E_.wvu.FilterData" localSheetId="1" hidden="1">'ΠΕΠ 2021-2027'!$A$6:$L$190</definedName>
    <definedName name="Z_F3372179_7E9E_4087_8EB1_F434ED7A254B_.wvu.FilterData" localSheetId="1" hidden="1">'ΠΕΠ 2021-2027'!$A$6:$L$25</definedName>
    <definedName name="Z_F33987E2_1DD8_406D_9E26_11F8E8A83B89_.wvu.FilterData" localSheetId="1" hidden="1">'ΠΕΠ 2021-2027'!$A$6:$L$25</definedName>
    <definedName name="Z_F376B8AD_6D65_4994_A779_1B1CA1485CFA_.wvu.FilterData" localSheetId="1" hidden="1">'ΠΕΠ 2021-2027'!$A$6:$L$25</definedName>
    <definedName name="Z_F395DC6C_EC4B_49CF_B138_F385AA2B6A7C_.wvu.FilterData" localSheetId="1" hidden="1">'ΠΕΠ 2021-2027'!$A$6:$L$25</definedName>
    <definedName name="Z_F3DE2A8A_50E3_4F41_8998_2DCBABE14C54_.wvu.FilterData" localSheetId="1" hidden="1">'ΠΕΠ 2021-2027'!$A$6:$L$25</definedName>
    <definedName name="Z_F40C6A31_BF64_47D9_B758_560DEA579D42_.wvu.FilterData" localSheetId="1" hidden="1">'ΠΕΠ 2021-2027'!$A$6:$L$25</definedName>
    <definedName name="Z_F41535E8_3A28_4860_993A_F241878F65B3_.wvu.FilterData" localSheetId="1" hidden="1">'ΠΕΠ 2021-2027'!$A$6:$L$25</definedName>
    <definedName name="Z_F42081E9_189E_4D0C_8D6E_201D7178F927_.wvu.FilterData" localSheetId="1" hidden="1">'ΠΕΠ 2021-2027'!$A$6:$L$25</definedName>
    <definedName name="Z_F532883B_AF03_4D0D_9AED_78FD6FB264FD_.wvu.FilterData" localSheetId="1" hidden="1">'ΠΕΠ 2021-2027'!$A$6:$L$25</definedName>
    <definedName name="Z_F53F6995_5E79_4631_AD0D_FE6A8F869E07_.wvu.FilterData" localSheetId="1" hidden="1">'ΠΕΠ 2021-2027'!$A$6:$L$25</definedName>
    <definedName name="Z_F554BEFB_353C_432F_ADE8_ACE2FC3DE2CF_.wvu.FilterData" localSheetId="1" hidden="1">'ΠΕΠ 2021-2027'!$A$6:$L$25</definedName>
    <definedName name="Z_F5760C87_15C2_43BD_9DDB_65FA2B9FF2A5_.wvu.FilterData" localSheetId="1" hidden="1">'ΠΕΠ 2021-2027'!$A$6:$L$190</definedName>
    <definedName name="Z_F579D607_B7E9_4BE7_91DA_AD76474AFBBE_.wvu.FilterData" localSheetId="1" hidden="1">'ΠΕΠ 2021-2027'!$A$6:$L$25</definedName>
    <definedName name="Z_F5BDF62A_1BE7_401A_AF2F_F16419A326D2_.wvu.FilterData" localSheetId="1" hidden="1">'ΠΕΠ 2021-2027'!$A$6:$L$25</definedName>
    <definedName name="Z_F61225C5_95BB_4797_B24C_474849F14E58_.wvu.FilterData" localSheetId="1" hidden="1">'ΠΕΠ 2021-2027'!$A$6:$L$25</definedName>
    <definedName name="Z_F6177C99_E3A7_4614_BDE2_5C02B65E78CC_.wvu.FilterData" localSheetId="1" hidden="1">'ΠΕΠ 2021-2027'!$A$6:$L$25</definedName>
    <definedName name="Z_F6708BE3_BE5C_490D_BCEC_479D81BBEE76_.wvu.FilterData" localSheetId="1" hidden="1">'ΠΕΠ 2021-2027'!$A$6:$L$25</definedName>
    <definedName name="Z_F67D51D1_1C1F_43E4_9330_7F7EE4C6BED1_.wvu.FilterData" localSheetId="1" hidden="1">'ΠΕΠ 2021-2027'!$A$6:$L$25</definedName>
    <definedName name="Z_F6887F62_CC87_46FB_820F_8FEAAC8FB805_.wvu.FilterData" localSheetId="1" hidden="1">'ΠΕΠ 2021-2027'!$A$6:$L$25</definedName>
    <definedName name="Z_F6AA6D04_76B8_4B4A_827B_00F81BAC76B2_.wvu.FilterData" localSheetId="1" hidden="1">'ΠΕΠ 2021-2027'!$A$6:$L$25</definedName>
    <definedName name="Z_F6FD8013_3205_491A_9A07_5C6893DD52C8_.wvu.FilterData" localSheetId="1" hidden="1">'ΠΕΠ 2021-2027'!$A$6:$L$25</definedName>
    <definedName name="Z_F70DBC1A_DA75_4805_BE6E_D1B0A1A42400_.wvu.FilterData" localSheetId="1" hidden="1">'ΠΕΠ 2021-2027'!$A$6:$L$190</definedName>
    <definedName name="Z_F71AAA8A_E1AC_4B7A_89AD_712D415AE060_.wvu.FilterData" localSheetId="1" hidden="1">'ΠΕΠ 2021-2027'!$A$6:$L$190</definedName>
    <definedName name="Z_F7208FFE_8F12_48EF_A795_ECA5D5458DCE_.wvu.FilterData" localSheetId="1" hidden="1">'ΠΕΠ 2021-2027'!$A$6:$L$190</definedName>
    <definedName name="Z_F72D1214_85CD_4F8E_9A59_06733E74D595_.wvu.FilterData" localSheetId="1" hidden="1">'ΠΕΠ 2021-2027'!$A$6:$L$25</definedName>
    <definedName name="Z_F77F7B3D_AF82_4BC1_BC88_B637A893C2A0_.wvu.FilterData" localSheetId="1" hidden="1">'ΠΕΠ 2021-2027'!$A$6:$L$25</definedName>
    <definedName name="Z_F7A18A83_14ED_438A_A2C7_4994EFA71FAC_.wvu.FilterData" localSheetId="1" hidden="1">'ΠΕΠ 2021-2027'!$A$6:$L$25</definedName>
    <definedName name="Z_F7E849BE_4A71_4A28_80A4_09182850A6F6_.wvu.FilterData" localSheetId="1" hidden="1">'ΠΕΠ 2021-2027'!$A$6:$L$25</definedName>
    <definedName name="Z_F83A2134_305C_48B8_AA70_04658B76A87A_.wvu.FilterData" localSheetId="1" hidden="1">'ΠΕΠ 2021-2027'!$A$6:$L$25</definedName>
    <definedName name="Z_F86CB2B4_AC4D_4DD7_A019_C65A75A2CAB5_.wvu.FilterData" localSheetId="1" hidden="1">'ΠΕΠ 2021-2027'!$A$6:$L$25</definedName>
    <definedName name="Z_F86E21CC_A146_4C7F_9705_FE638F7E8354_.wvu.FilterData" localSheetId="1" hidden="1">'ΠΕΠ 2021-2027'!$A$6:$L$25</definedName>
    <definedName name="Z_F8DCD01B_D916_4C6F_9B39_A72B34DB0D21_.wvu.FilterData" localSheetId="1" hidden="1">'ΠΕΠ 2021-2027'!$A$6:$L$25</definedName>
    <definedName name="Z_F8F4AC62_BE97_4693_BF97_A1C6FCF2AEC5_.wvu.FilterData" localSheetId="1" hidden="1">'ΠΕΠ 2021-2027'!$A$6:$L$25</definedName>
    <definedName name="Z_F93356CA_682C_431E_B19C_125E602A3126_.wvu.FilterData" localSheetId="1" hidden="1">'ΠΕΠ 2021-2027'!$A$6:$L$25</definedName>
    <definedName name="Z_F94FFA80_488A_48BA_86F0_687FD60DFA0F_.wvu.FilterData" localSheetId="1" hidden="1">'ΠΕΠ 2021-2027'!$A$6:$L$25</definedName>
    <definedName name="Z_F9702BC0_62F0_49AE_900A_99D347EC968B_.wvu.FilterData" localSheetId="1" hidden="1">'ΠΕΠ 2021-2027'!$A$6:$L$25</definedName>
    <definedName name="Z_F9E03ABD_59C1_4DCF_89E7_583B54C413A5_.wvu.FilterData" localSheetId="1" hidden="1">'ΠΕΠ 2021-2027'!$A$6:$L$25</definedName>
    <definedName name="Z_F9EF3589_2590_4ACA_8127_E26EE6929984_.wvu.FilterData" localSheetId="1" hidden="1">'ΠΕΠ 2021-2027'!$A$6:$L$25</definedName>
    <definedName name="Z_F9F8480D_8F57_464A_962E_2E88307B3DEF_.wvu.FilterData" localSheetId="1" hidden="1">'ΠΕΠ 2021-2027'!$A$6:$L$25</definedName>
    <definedName name="Z_FA643546_77B6_45B1_B917_E07CDE9FB644_.wvu.FilterData" localSheetId="1" hidden="1">'ΠΕΠ 2021-2027'!$A$6:$L$25</definedName>
    <definedName name="Z_FAF70CDC_5D86_4B58_B9BB_FDCF34518CCE_.wvu.FilterData" localSheetId="1" hidden="1">'ΠΕΠ 2021-2027'!$A$6:$L$25</definedName>
    <definedName name="Z_FB207A30_EC5D_4BDE_9920_A137F1385032_.wvu.FilterData" localSheetId="1" hidden="1">'ΠΕΠ 2021-2027'!$A$6:$L$25</definedName>
    <definedName name="Z_FB813273_E6A7_4F55_9020_D49EAD6F0934_.wvu.FilterData" localSheetId="1" hidden="1">'ΠΕΠ 2021-2027'!$A$6:$L$25</definedName>
    <definedName name="Z_FB906C65_E09A_44AE_BAFF_E9EFEB321851_.wvu.FilterData" localSheetId="1" hidden="1">'ΠΕΠ 2021-2027'!$A$6:$L$25</definedName>
    <definedName name="Z_FB96AEFF_2F51_4B15_844B_09D0C83077BF_.wvu.FilterData" localSheetId="1" hidden="1">'ΠΕΠ 2021-2027'!$A$6:$L$190</definedName>
    <definedName name="Z_FBF23EF9_A639_4FFE_9188_0F70AAB7DCB9_.wvu.FilterData" localSheetId="1" hidden="1">'ΠΕΠ 2021-2027'!$A$6:$L$25</definedName>
    <definedName name="Z_FC329384_6FA0_40B8_868E_164E3E4E0E9F_.wvu.FilterData" localSheetId="1" hidden="1">'ΠΕΠ 2021-2027'!$A$6:$L$25</definedName>
    <definedName name="Z_FC70A80C_374A_4F20_9EEB_A62B9D5194C8_.wvu.FilterData" localSheetId="1" hidden="1">'ΠΕΠ 2021-2027'!$A$6:$L$190</definedName>
    <definedName name="Z_FC7C4F0C_C64A_433E_96C4_19663A621FCD_.wvu.FilterData" localSheetId="1" hidden="1">'ΠΕΠ 2021-2027'!$A$6:$L$25</definedName>
    <definedName name="Z_FC8E03EC_F020_4417_A22D_232CBE1711ED_.wvu.FilterData" localSheetId="1" hidden="1">'ΠΕΠ 2021-2027'!$A$6:$L$25</definedName>
    <definedName name="Z_FC8FA15E_4168_487E_8DDA_2CACFD8DB3E7_.wvu.FilterData" localSheetId="1" hidden="1">'ΠΕΠ 2021-2027'!$A$6:$L$190</definedName>
    <definedName name="Z_FCCFDC34_54EC_41FE_9367_E872D9CA70CA_.wvu.FilterData" localSheetId="1" hidden="1">'ΠΕΠ 2021-2027'!$A$6:$L$25</definedName>
    <definedName name="Z_FCDBB49A_1AD9_4F44_B847_94528A45FDF9_.wvu.FilterData" localSheetId="1" hidden="1">'ΠΕΠ 2021-2027'!$A$6:$L$25</definedName>
    <definedName name="Z_FD33EDD5_CD81_495B_AFAC_070E12316309_.wvu.FilterData" localSheetId="1" hidden="1">'ΠΕΠ 2021-2027'!$A$6:$L$25</definedName>
    <definedName name="Z_FD886005_007C_4008_B40E_05825E41BB5B_.wvu.FilterData" localSheetId="1" hidden="1">'ΠΕΠ 2021-2027'!$A$6:$L$25</definedName>
    <definedName name="Z_FD8FFCE6_F241_498C_93AF_3D56F8473E02_.wvu.FilterData" localSheetId="1" hidden="1">'ΠΕΠ 2021-2027'!$A$6:$L$25</definedName>
    <definedName name="Z_FDC3EC62_B358_4533_A6BE_7C0F60FDB6B9_.wvu.FilterData" localSheetId="1" hidden="1">'ΠΕΠ 2021-2027'!$A$6:$L$190</definedName>
    <definedName name="Z_FDC3EC62_B358_4533_A6BE_7C0F60FDB6B9_.wvu.PrintArea" localSheetId="1" hidden="1">'ΠΕΠ 2021-2027'!$A$8:$L$190</definedName>
    <definedName name="Z_FDC3EC62_B358_4533_A6BE_7C0F60FDB6B9_.wvu.PrintTitles" localSheetId="1" hidden="1">'ΠΕΠ 2021-2027'!$1:$6</definedName>
    <definedName name="Z_FDCF0D80_5943_4E44_B603_57D8022042CC_.wvu.FilterData" localSheetId="1" hidden="1">'ΠΕΠ 2021-2027'!$A$6:$L$25</definedName>
    <definedName name="Z_FDCFF169_403D_4F62_BCC9_FFFB2ADB2E0F_.wvu.FilterData" localSheetId="1" hidden="1">'ΠΕΠ 2021-2027'!$A$6:$L$190</definedName>
    <definedName name="Z_FDD563B4_A5A6_498B_8DD1_E298415A54AA_.wvu.FilterData" localSheetId="1" hidden="1">'ΠΕΠ 2021-2027'!$A$6:$L$25</definedName>
    <definedName name="Z_FE0D62DD_DB96_4AFB_81FF_0F078E171062_.wvu.FilterData" localSheetId="1" hidden="1">'ΠΕΠ 2021-2027'!$A$6:$L$25</definedName>
    <definedName name="Z_FE190578_74AE_4E17_8A73_3F6B7AAD7E87_.wvu.FilterData" localSheetId="1" hidden="1">'ΠΕΠ 2021-2027'!$A$6:$L$25</definedName>
    <definedName name="Z_FE50C172_AD36_49BA_ACAC_EB19845ABBDE_.wvu.FilterData" localSheetId="1" hidden="1">'ΠΕΠ 2021-2027'!$A$6:$L$25</definedName>
    <definedName name="Z_FEB90A3B_83A5_4B6B_8F52_65802662F274_.wvu.FilterData" localSheetId="1" hidden="1">'ΠΕΠ 2021-2027'!$A$6:$L$25</definedName>
    <definedName name="Z_FF13DC04_2AAF_4265_A252_070E1A37BF39_.wvu.FilterData" localSheetId="1" hidden="1">'ΠΕΠ 2021-2027'!$A$6:$L$25</definedName>
    <definedName name="Z_FF751699_42F0_4333_B05F_3C911D147CBC_.wvu.FilterData" localSheetId="1" hidden="1">'ΠΕΠ 2021-2027'!$A$6:$L$25</definedName>
    <definedName name="Z_FFE7F2FF_F9BF_45CC_BD68_D1D0E2172457_.wvu.FilterData" localSheetId="1" hidden="1">'ΠΕΠ 2021-2027'!$A$6:$L$25</definedName>
  </definedNames>
  <calcPr calcId="191028"/>
  <customWorkbookViews>
    <customWorkbookView name="ΠΡΙΝΤΕΖΗ ΚΑΝΤΙΑ - Προσωπική προβολή" guid="{0E7E0B34-1ABD-4ABF-85EA-BE1FE57F29C5}" mergeInterval="0" personalView="1" maximized="1" xWindow="-8" yWindow="-8" windowWidth="1936" windowHeight="1056" activeSheetId="1"/>
    <customWorkbookView name="ΚΥΡΙΑΝΑΚΗΣ ΑΛΕΚΟΣ - Προσωπική προβολή" guid="{40407E69-3714-4438-865D-D96C0D58522E}" mergeInterval="0" personalView="1" maximized="1" xWindow="-8" yWindow="-8" windowWidth="1936" windowHeight="1056" activeSheetId="1"/>
    <customWorkbookView name="ΒΕΛΟΥΔΟΣ ΜΑΝΘΟΣ - Προσωπική προβολή" guid="{A7C61047-E661-4A62-A694-923E381596A0}" mergeInterval="0" personalView="1" maximized="1" xWindow="-8" yWindow="-8" windowWidth="1936" windowHeight="1056" activeSheetId="1"/>
    <customWorkbookView name="ΣΚΟΚΑΚΗ ΓΕΩΡΓΙΑ - Προσωπική προβολή" guid="{86EF96BE-95D5-43DD-8397-CA36F2231B5C}" mergeInterval="0" personalView="1" maximized="1" xWindow="1912" yWindow="-8" windowWidth="1936" windowHeight="1056" activeSheetId="1"/>
    <customWorkbookView name="ΚΑΡΟΥΣΗ ΠΑΝΑΓΙΩΤΑ - Προσωπική προβολή" guid="{CE0BD460-9A4C-4D60-9A97-F7341162F644}" mergeInterval="0" personalView="1" maximized="1" xWindow="-8" yWindow="-8" windowWidth="1936" windowHeight="1056" activeSheetId="1"/>
    <customWorkbookView name="ΕΥΣΤΡΑΤΙΟΣ ΜΙΧΑΗΛ - Προσωπική προβολή" guid="{6A1EBEB7-81F8-4B9D-814C-47C83E54FB12}" mergeInterval="0" personalView="1" maximized="1" xWindow="-8" yWindow="-8" windowWidth="1936" windowHeight="1056" activeSheetId="1"/>
    <customWorkbookView name="ΜΠΙΣΤΗΣ ΑΛΕΞΑΝΔΡΟΣ - Προσωπική προβολή" guid="{5FFF4119-4B5C-4178-B1BF-DB171D63E921}" mergeInterval="0" personalView="1" maximized="1" xWindow="-8" yWindow="-8" windowWidth="1936" windowHeight="1048" activeSheetId="1"/>
    <customWorkbookView name="ΧΑΤΖΗΧΡΗΣΤΟΣ ΔΗΜΗΤΡΗΣ - Προσωπική προβολή" guid="{8F6F9C37-668F-43C4-9F54-716DE1129842}" mergeInterval="0" personalView="1" maximized="1" xWindow="1912" yWindow="-8" windowWidth="1296" windowHeight="1000" activeSheetId="1"/>
    <customWorkbookView name="ΣΥΝΟΔΙΝΟΣ ΝΙΚΟΣ - Προσωπική προβολή" guid="{12D8D113-31CE-49A2-BCBE-0E7A7ABE45D2}" mergeInterval="0" personalView="1" maximized="1" xWindow="-8" yWindow="-8" windowWidth="1296" windowHeight="1000" activeSheetId="1"/>
    <customWorkbookView name="ΧΑΤΖΗΓΡΗΓΟΡΙΟΥ ΠΑΥΛΟΣ - Προσωπική προβολή" guid="{37A8FF25-5810-44B0-80F8-925E8099AF96}" mergeInterval="0" personalView="1" maximized="1" xWindow="-8" yWindow="-8" windowWidth="1936" windowHeight="1056" activeSheetId="1"/>
    <customWorkbookView name="ΠΑΛΑΙΟΛΟΓΟΥ AΓΓΕΛΙΚΗ - Προσωπική προβολή" guid="{CE7D661D-8B21-4686-92D3-25C2476022A5}" mergeInterval="0" personalView="1" maximized="1" xWindow="-8" yWindow="-8" windowWidth="1616" windowHeight="876" activeSheetId="1"/>
    <customWorkbookView name="ΓΟΥΛΑΝΔΡΗΣ ΓΙΑΝΝΗΣ - Προσωπική προβολή" guid="{C367CF3B-A67F-4906-B8DE-1C96F095182F}" mergeInterval="0" personalView="1" maximized="1" xWindow="-8" yWindow="-8" windowWidth="1936" windowHeight="1056" activeSheetId="1"/>
    <customWorkbookView name="ΓΙΑΛΟΓΛΟΥ  ΑΝΔΡΕΑΣ - Προσωπική προβολή" guid="{C0755A22-2CA2-4762-90F4-6F69D346F28D}" mergeInterval="0" personalView="1" maximized="1" xWindow="-8" yWindow="-8" windowWidth="1936" windowHeight="1056" activeSheetId="1"/>
    <customWorkbookView name="ΠΑΠΑΧΑΡΑΛΑΜΠΟΥΣ ΛΟΥΚΑΣ - Προσωπική προβολή" guid="{0B93B359-179A-42EE-9C3B-C1B5078E6430}" mergeInterval="0" personalView="1" maximized="1" xWindow="-8" yWindow="-8" windowWidth="1936" windowHeight="1056" activeSheetId="1"/>
    <customWorkbookView name="ΧΑΤΖΗΓΡΗΓΟΡΙΟΥ ΠΑΥΛΟΣ - Personal View" guid="{FDC3EC62-B358-4533-A6BE-7C0F60FDB6B9}" mergeInterval="0" personalView="1" maximized="1" xWindow="-8" yWindow="-8" windowWidth="1936" windowHeight="1056" activeSheetId="1"/>
    <customWorkbookView name=". - Προσωπική προβολή" guid="{A591B4DA-B4B3-406F-B9A6-4103B2239BB0}" mergeInterval="0" personalView="1" xWindow="14" yWindow="32" windowWidth="1231" windowHeight="699" activeSheetId="1"/>
    <customWorkbookView name="ΜΑΡΑΓΚΟΥ ΑΝΔΡΙΑΝΗ - Προσωπική προβολή" guid="{80A7B635-24BC-4B6F-95F9-4DAFFBA04752}" mergeInterval="0" personalView="1" maximized="1" windowWidth="1276" windowHeight="799" activeSheetId="1"/>
    <customWorkbookView name="ΒΕΛΛΙΟΣ ΛΕΩΝΙΔΑΣ - Προσωπική προβολή" guid="{491969B3-0EFF-4DC4-A875-F7604C0814DE}" mergeInterval="0" personalView="1" maximized="1" windowWidth="1120" windowHeight="781" activeSheetId="1"/>
    <customWorkbookView name="ΣΙΓΑΛΑΣ MANΩΛΗΣ - Προσωπική προβολή" guid="{30EFFE64-05A7-4F3E-AD35-746088C658E6}" mergeInterval="0" personalView="1" maximized="1" windowWidth="1220" windowHeight="661" activeSheetId="1"/>
    <customWorkbookView name="ΑΡΓΥΡΟΠΟΥΛΟΥ ΛΟΥΚΙΑ - Προσωπική προβολή" guid="{DFDDE52F-BE25-4A20-AA21-592EF5B63608}" mergeInterval="0" personalView="1" maximized="1" windowWidth="1916" windowHeight="855" activeSheetId="1"/>
    <customWorkbookView name="a dm - Προσωπική προβολή" guid="{7AE89CBB-29B7-4983-B98C-BBD3DF684329}" mergeInterval="0" personalView="1" maximized="1" windowWidth="1139" windowHeight="427" activeSheetId="1"/>
    <customWorkbookView name="ΑΔΑΜΟΠΟΥΛΟΥ ΑΓΑΠΗ - Προσωπική προβολή" guid="{982E226A-4C38-4110-9B96-FBFA080EEB72}" mergeInterval="0" personalView="1" maximized="1" windowWidth="1280" windowHeight="838" activeSheetId="1"/>
    <customWorkbookView name="ΠΑΠΑΝΙΚΟΛΑΟΥ ΦΩΤΕΙΝΗ - Προσωπική προβολή" guid="{0818F90D-30F3-43F9-B61E-A6578B63C564}" mergeInterval="0" personalView="1" maximized="1" windowWidth="1225" windowHeight="778" activeSheetId="1"/>
    <customWorkbookView name="ΓΑΜΒΡΕΛΛΗ ΑΝΑΣΤΑΣΙΑ - Προσωπική προβολή" guid="{383C5B77-CEB3-435B-8F76-AA322BE4DCBE}" mergeInterval="0" personalView="1" maximized="1" windowWidth="1241" windowHeight="716" activeSheetId="1"/>
    <customWorkbookView name="ΑΡΑΓΙΑΝΝΗΣ ΒΑΓΓΕΛΗΣ - Προσωπική προβολή" guid="{8B685A25-FB09-46A1-89DE-856820EB193F}" mergeInterval="0" personalView="1" maximized="1" windowWidth="971" windowHeight="632" activeSheetId="1"/>
    <customWorkbookView name="ΑΝΔΡΟΝΙΚΟΣ ΓΡΗΓΟΡΗΣ - Προσωπική προβολή" guid="{DA5801EE-2817-43AC-9511-CC04116D984F}" mergeInterval="0" personalView="1" maximized="1" windowWidth="1764" windowHeight="742" activeSheetId="1"/>
    <customWorkbookView name="ΓΕΩΡΓΙΑ ΣΚΟΚΑΚΗ - Προσωπική προβολή" guid="{BE0CDA78-86D9-4E48-91F2-0EE2376471FE}" mergeInterval="0" personalView="1" maximized="1" windowWidth="1276" windowHeight="679" activeSheetId="1"/>
    <customWorkbookView name="ΜΥΤΣΚΙΔΟΥ ΛΙΑ - Προσωπική προβολή" guid="{67DA4931-4D92-4E21-A0E9-B4384160DB29}" mergeInterval="0" personalView="1" maximized="1" xWindow="-8" yWindow="-8" windowWidth="1936" windowHeight="1056" activeSheetId="1"/>
    <customWorkbookView name="ΜΑΡΚΑΚΗΣ ΡΕΝΟΣ - Προσωπική προβολή" guid="{018C5D39-71D1-49E2-B104-00382FBF8B66}" mergeInterval="0" personalView="1" maximized="1" xWindow="-8" yWindow="-8" windowWidth="1936" windowHeight="1056" activeSheetId="1"/>
    <customWorkbookView name="ΣΑΚΕΛΛΑΡΙΟΥ ΕΛΛΗ - Προσωπική προβολή" guid="{EF9563C6-30BD-4BF0-AAB8-5DF301BDA33D}" mergeInterval="0" personalView="1" maximized="1" xWindow="-8" yWindow="-8" windowWidth="1936" windowHeight="1056" activeSheetId="1"/>
    <customWorkbookView name="ΓΙΑΛΟΓΛΟΥ ΑΝΔΡΕΑΣ - Προσωπική προβολή" guid="{7851A10E-6185-48C6-8ECE-4AF97DBAFCD8}" mergeInterval="0" personalView="1" maximized="1" xWindow="1912" yWindow="-8" windowWidth="1296" windowHeight="1000" activeSheetId="1"/>
    <customWorkbookView name="ΒΟΥΤΣΙΝΟΣ ΑΝΤΩΝΗΣ - Προσωπική προβολή" guid="{3454866D-D04E-453C-B90F-6795BDF5D376}" mergeInterval="0" personalView="1" maximized="1" xWindow="-8" yWindow="-8" windowWidth="1936" windowHeight="1056" activeSheetId="1"/>
    <customWorkbookView name="miguser - Προσωπική προβολή" guid="{3EB6DC9C-F5B2-47FE-84E7-A990AB1F6B04}"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J181" i="1" l="1"/>
  <c r="I181" i="1"/>
  <c r="J24" i="1"/>
  <c r="I24" i="1"/>
  <c r="J179" i="1"/>
  <c r="I179" i="1"/>
  <c r="J134" i="1"/>
  <c r="I134" i="1"/>
  <c r="H23" i="1"/>
  <c r="G23" i="1"/>
  <c r="J48" i="1"/>
  <c r="I48" i="1"/>
  <c r="J138" i="1"/>
  <c r="I138" i="1"/>
  <c r="J188" i="1"/>
  <c r="I188" i="1"/>
  <c r="J180" i="1"/>
  <c r="I180" i="1"/>
  <c r="J182" i="1"/>
  <c r="I182" i="1"/>
  <c r="J103" i="1"/>
  <c r="I103" i="1"/>
  <c r="J187" i="1"/>
  <c r="I187" i="1"/>
  <c r="J129" i="1"/>
  <c r="I129" i="1"/>
  <c r="J131" i="1"/>
  <c r="I131" i="1"/>
  <c r="J128" i="1"/>
  <c r="I128" i="1"/>
  <c r="J149" i="1"/>
  <c r="I149" i="1"/>
  <c r="J165" i="1"/>
  <c r="I165" i="1"/>
  <c r="J143" i="1"/>
  <c r="I143" i="1"/>
  <c r="J58" i="1"/>
  <c r="I58" i="1"/>
  <c r="I157" i="1" l="1"/>
  <c r="J157" i="1"/>
  <c r="J109" i="1"/>
  <c r="I109" i="1"/>
  <c r="J51" i="1"/>
  <c r="I51" i="1"/>
  <c r="J52" i="1" l="1"/>
  <c r="I52" i="1"/>
  <c r="H54" i="1" l="1"/>
  <c r="G54" i="1"/>
  <c r="J23" i="1"/>
  <c r="I23" i="1"/>
  <c r="J27" i="1"/>
  <c r="I27" i="1"/>
  <c r="H51" i="1"/>
  <c r="G51" i="1"/>
  <c r="H48" i="1"/>
  <c r="G48" i="1"/>
  <c r="J140" i="1"/>
  <c r="I140" i="1"/>
  <c r="J141" i="1"/>
  <c r="I141" i="1"/>
  <c r="H146" i="1"/>
  <c r="G146" i="1"/>
  <c r="G9" i="1"/>
  <c r="J19" i="1"/>
  <c r="I19" i="1"/>
  <c r="H50" i="1"/>
  <c r="G50" i="1"/>
  <c r="J183" i="1"/>
  <c r="I183" i="1"/>
  <c r="J50" i="1"/>
  <c r="I50" i="1"/>
  <c r="J132" i="1"/>
  <c r="I132" i="1"/>
  <c r="J184" i="1"/>
  <c r="I184" i="1"/>
  <c r="J185" i="1"/>
  <c r="I185" i="1"/>
  <c r="J30" i="1"/>
  <c r="I30" i="1"/>
  <c r="J31" i="1"/>
  <c r="I31" i="1"/>
  <c r="J146" i="1"/>
  <c r="I146" i="1"/>
  <c r="J25" i="1"/>
  <c r="I25" i="1"/>
  <c r="J29" i="1"/>
  <c r="I29" i="1"/>
  <c r="J158" i="1"/>
  <c r="I158" i="1"/>
  <c r="J148" i="1"/>
  <c r="I148" i="1"/>
  <c r="J105" i="1"/>
  <c r="I105" i="1"/>
  <c r="H104" i="1"/>
  <c r="J80" i="1"/>
  <c r="H29" i="1"/>
  <c r="G29" i="1"/>
  <c r="H181" i="1"/>
  <c r="G181" i="1"/>
  <c r="G56" i="1"/>
  <c r="H56" i="1"/>
  <c r="J14" i="1"/>
  <c r="I14" i="1"/>
  <c r="J144" i="1"/>
  <c r="I144" i="1"/>
  <c r="H110" i="1"/>
  <c r="G110" i="1"/>
  <c r="G157" i="1"/>
  <c r="H182" i="1"/>
  <c r="G182" i="1"/>
  <c r="I156" i="1"/>
  <c r="H179" i="1"/>
  <c r="G179" i="1"/>
  <c r="H187" i="1"/>
  <c r="G187" i="1"/>
  <c r="H186" i="1"/>
  <c r="G186" i="1"/>
  <c r="H39" i="1"/>
  <c r="G39" i="1"/>
  <c r="J130" i="1"/>
  <c r="I130" i="1"/>
  <c r="I155" i="1"/>
  <c r="H22" i="1"/>
  <c r="G22" i="1"/>
  <c r="J156" i="1"/>
  <c r="J22" i="1"/>
  <c r="I22" i="1"/>
  <c r="H130" i="1" l="1"/>
  <c r="G130" i="1"/>
  <c r="G95" i="1"/>
  <c r="J110" i="1" l="1"/>
  <c r="I110" i="1"/>
  <c r="J26" i="1"/>
  <c r="I26" i="1"/>
  <c r="G53" i="1" l="1"/>
  <c r="H53" i="1"/>
  <c r="H30" i="1"/>
  <c r="G30" i="1"/>
  <c r="H31" i="1"/>
  <c r="G31" i="1"/>
  <c r="H160" i="1" l="1"/>
  <c r="G160" i="1"/>
  <c r="H105" i="1"/>
  <c r="G105" i="1"/>
  <c r="J68" i="1"/>
  <c r="I68" i="1"/>
  <c r="G152" i="1"/>
  <c r="H152" i="1" s="1"/>
  <c r="H103" i="1"/>
  <c r="G103" i="1"/>
  <c r="J59" i="1"/>
  <c r="I59" i="1"/>
  <c r="H27" i="1"/>
  <c r="G27" i="1"/>
  <c r="H26" i="1"/>
  <c r="G26" i="1"/>
  <c r="G75" i="1" l="1"/>
  <c r="J67" i="1" l="1"/>
  <c r="I67" i="1"/>
  <c r="J21" i="1" l="1"/>
  <c r="I21" i="1"/>
  <c r="J13" i="1"/>
  <c r="I13" i="1"/>
  <c r="H145" i="1"/>
  <c r="J145" i="1"/>
  <c r="I145" i="1"/>
  <c r="H59" i="1" l="1"/>
  <c r="G59" i="1"/>
  <c r="H183" i="1"/>
  <c r="G183" i="1"/>
  <c r="H89" i="1"/>
  <c r="G89" i="1"/>
  <c r="G138" i="1" l="1"/>
  <c r="H138" i="1" s="1"/>
  <c r="H109" i="1"/>
  <c r="G109" i="1"/>
  <c r="J46" i="1" l="1"/>
  <c r="I46" i="1"/>
  <c r="J11" i="1"/>
  <c r="I11" i="1"/>
  <c r="I9" i="1"/>
  <c r="J9" i="1"/>
  <c r="J104" i="1"/>
  <c r="I104" i="1"/>
  <c r="H21" i="1" l="1"/>
  <c r="G21" i="1"/>
  <c r="I80" i="1" l="1"/>
  <c r="G66" i="1" l="1"/>
  <c r="H157" i="1"/>
  <c r="H49" i="1" l="1"/>
  <c r="G49" i="1"/>
  <c r="J49" i="1" l="1"/>
  <c r="I49" i="1"/>
  <c r="H45" i="1" l="1"/>
  <c r="G45" i="1"/>
  <c r="J7" i="1" l="1"/>
  <c r="I7" i="1"/>
  <c r="J106" i="1"/>
  <c r="I106" i="1"/>
  <c r="J84" i="1"/>
  <c r="I84" i="1"/>
  <c r="J28" i="1" l="1"/>
  <c r="I28" i="1"/>
  <c r="G104" i="1" l="1"/>
  <c r="J53" i="1" l="1"/>
  <c r="H9" i="1" l="1"/>
  <c r="H25" i="1" l="1"/>
  <c r="G25" i="1"/>
  <c r="G156" i="1"/>
  <c r="G154" i="1" l="1"/>
  <c r="F155" i="1"/>
  <c r="F189" i="1" s="1"/>
  <c r="G155" i="1"/>
  <c r="H18" i="1"/>
  <c r="G18" i="1"/>
  <c r="J83" i="1"/>
  <c r="I83" i="1"/>
  <c r="J70" i="1"/>
  <c r="I70" i="1"/>
  <c r="I53" i="1"/>
  <c r="J71" i="1" l="1"/>
  <c r="I71" i="1"/>
  <c r="H66" i="1"/>
  <c r="H7" i="1" l="1"/>
  <c r="G7" i="1"/>
  <c r="H80" i="1"/>
  <c r="G80" i="1"/>
  <c r="H71" i="1" l="1"/>
  <c r="G71" i="1"/>
  <c r="H83" i="1"/>
  <c r="G83" i="1"/>
  <c r="H11" i="1" l="1"/>
  <c r="G11" i="1"/>
  <c r="J151" i="1" l="1"/>
  <c r="I151" i="1"/>
  <c r="J150" i="1"/>
  <c r="I150" i="1"/>
  <c r="H84" i="1"/>
  <c r="G84" i="1"/>
  <c r="H70" i="1"/>
  <c r="G70" i="1"/>
  <c r="H156" i="1" l="1"/>
  <c r="J47" i="1" l="1"/>
  <c r="I47" i="1"/>
  <c r="G47" i="1" l="1"/>
  <c r="G46" i="1"/>
  <c r="G188" i="1"/>
  <c r="G180" i="1"/>
  <c r="G142" i="1"/>
  <c r="G13" i="1"/>
  <c r="G12" i="1"/>
  <c r="G10" i="1"/>
  <c r="G8" i="1"/>
  <c r="G106" i="1"/>
  <c r="H47" i="1"/>
  <c r="H106" i="1"/>
  <c r="J10" i="1"/>
  <c r="I10" i="1"/>
  <c r="J155" i="1"/>
  <c r="I154" i="1"/>
  <c r="E189" i="1"/>
  <c r="J154" i="1"/>
  <c r="G189" i="1" l="1"/>
  <c r="H142" i="1" l="1"/>
  <c r="J43" i="1" l="1"/>
  <c r="I43" i="1"/>
  <c r="H46" i="1"/>
  <c r="I12" i="1" l="1"/>
  <c r="J12" i="1"/>
  <c r="H155" i="1"/>
  <c r="J45" i="1"/>
  <c r="I45" i="1"/>
  <c r="J8" i="1"/>
  <c r="I8" i="1"/>
  <c r="H12" i="1" l="1"/>
  <c r="H154" i="1"/>
  <c r="H188" i="1"/>
  <c r="H13" i="1"/>
  <c r="J44" i="1"/>
  <c r="J189" i="1" s="1"/>
  <c r="I44" i="1"/>
  <c r="I189" i="1" l="1"/>
  <c r="H180" i="1"/>
  <c r="H8" i="1"/>
  <c r="H10" i="1"/>
  <c r="F486988" i="1" l="1"/>
  <c r="H18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Επισκέπτης</author>
    <author>tc={515FFA26-64ED-4150-8833-D2FE2097EF1F}</author>
    <author>ΒΕΛΟΥΔΟΣ ΜΑΝΘΟΣ</author>
  </authors>
  <commentList>
    <comment ref="G7" authorId="0" shapeId="0" xr:uid="{7036D131-3765-43FD-8F2C-A032486EC4A1}">
      <text>
        <r>
          <rPr>
            <sz val="10"/>
            <color rgb="FF000000"/>
            <rFont val="Arial"/>
            <family val="2"/>
            <charset val="161"/>
          </rPr>
          <t xml:space="preserve">Άγνωστος χρήστης:
</t>
        </r>
        <r>
          <rPr>
            <sz val="10"/>
            <color rgb="FF000000"/>
            <rFont val="Arial"/>
            <family val="2"/>
            <charset val="161"/>
          </rPr>
          <t xml:space="preserve">21/1/2025
</t>
        </r>
        <r>
          <rPr>
            <sz val="10"/>
            <color rgb="FF000000"/>
            <rFont val="Arial"/>
            <family val="2"/>
            <charset val="161"/>
          </rPr>
          <t>Ελέγχθηκαν το ΥΕ-1 (Αυτεπιστασία του Επιμελητηρίου Κυκλάδων) και το ΥΕ-2 ΑΥΙΜ του Επιμ. Δωδεκανήσου.</t>
        </r>
      </text>
    </comment>
    <comment ref="I23" authorId="1" shapeId="0" xr:uid="{515FFA26-64ED-4150-8833-D2FE2097EF1F}">
      <text>
        <r>
          <rPr>
            <sz val="10"/>
            <rFont val="Arial"/>
            <family val="2"/>
            <charset val="161"/>
          </rPr>
          <t>[Threaded comment]
Your version of Excel allows you to read this threaded comment; however, any edits to it will get removed if the file is opened in a newer version of Excel. Learn more: https://go.microsoft.com/fwlink/?linkid=870924
Comment:
    Προσοχή! Έχει καταχωρηθεί ΔΚΔ !</t>
        </r>
      </text>
    </comment>
    <comment ref="K27" authorId="2" shapeId="0" xr:uid="{34CC52C9-A038-4DE1-8319-FF95E8B0212C}">
      <text>
        <r>
          <rPr>
            <sz val="10"/>
            <rFont val="Arial"/>
            <family val="2"/>
            <charset val="161"/>
          </rPr>
          <t>ΒΕΛΟΥΔΟΣ ΜΑΝΘΟΣ:
Το 2ο Δημοτικό Σχολείο Αρχαγγέλου έχει εγκατασταθεί σε άλλο κτίριο και το πρώην κτίριο του Δημοτικού χρησιμοποείται για τις ανάγκες του ΕΠΑΛ. Αναμένεται τροποποίηση της πράξης ως προ τον τίτλο της και την περιγραφή του φυσικού της αντικειμένου .</t>
        </r>
      </text>
    </comment>
  </commentList>
</comments>
</file>

<file path=xl/sharedStrings.xml><?xml version="1.0" encoding="utf-8"?>
<sst xmlns="http://schemas.openxmlformats.org/spreadsheetml/2006/main" count="706" uniqueCount="549">
  <si>
    <t>ΠΕΡΙΦΕΡΕΙΑ ΝΟΤΙΟΥ ΑΙΓΑΙΟΥ</t>
  </si>
  <si>
    <t xml:space="preserve"> </t>
  </si>
  <si>
    <t xml:space="preserve">ΕΙΔΙΚΗ ΥΠΗΡΕΣΙΑ ΔΙΑΧΕΙΡΙΣΗΣ </t>
  </si>
  <si>
    <t>Πράξεις ΠεΠ "Νότιο Αιγαίο" 2021-2027</t>
  </si>
  <si>
    <t>Α/Α</t>
  </si>
  <si>
    <t>Προτεραιότητα</t>
  </si>
  <si>
    <t>Τίτλος Έργου</t>
  </si>
  <si>
    <t>Δικαιούχος / Φορέας Υλοποίησης</t>
  </si>
  <si>
    <t xml:space="preserve"> Π/Υ Έργου              </t>
  </si>
  <si>
    <t>Επιλέξιμος Π/Υ Έργου</t>
  </si>
  <si>
    <t>Νομικές Δεσμεύσεις</t>
  </si>
  <si>
    <t>Επιλέξιμες Νομικές Δεσμεύσεις</t>
  </si>
  <si>
    <t>Πληρωμές Έργου</t>
  </si>
  <si>
    <t>Επιλέξιμες Πληρωμές Έργου</t>
  </si>
  <si>
    <t>Παρατηρήσεις</t>
  </si>
  <si>
    <t>Ημερομηνία 
Ένταξης / Τροπ/σης</t>
  </si>
  <si>
    <t>Μηχανισμός για τη διακυβέρνηση, παρακολούθηση και υποστήριξη της υλοποίησης της Περιφερειακής Στρατηγικής Έξυπνης Εξειδίκευσης στην Περιφέρεια Νοτίου Αιγαίου</t>
  </si>
  <si>
    <t>Επιμελητήριο Κυκλάδων
Επιμελητήριο Δωδεκανήσου</t>
  </si>
  <si>
    <t>ΥΕ1: Στάδιο υλοποίησης με ίδια μέσα. Έγινε ανάθεση υπηρεσιών σε 3 συμβούλους για τη ΔΕΑ η οποία ολοκληρώθηκε.
ΥΕ2: Στάδιο υλοποίησης. Έγινε ανάθεση υπηρεσιών σε 3 συμβούλους. Οι δύο για τη ΔΕΑ η οποία ολοκληρώθηκε.</t>
  </si>
  <si>
    <t>Ψηφιακός πολιτιστικός ξεναγός Σαντορίνης και Νάξου</t>
  </si>
  <si>
    <t>Δήμος Θήρας 
Δήμος Νάξου &amp; Μικρών Κυκλάδων</t>
  </si>
  <si>
    <t>Σαντορίνη: ΥΕ1: Υπογραφή Σύμβασης 16/8/2021. Ολοκληρώθηκε.
ΥΕ2: Η ΑΥΙΜ του ΥΠΠΟΑ εκδόθηκε 18/5/2020. Ολοκληρώθηκε.
ΥΕ3: Δράσεις προβολής και υποστήριξης. Δεν θα υλοποιηθεί.
Νάξος: ΥΕ5: Υπογραφή σύμβασης 24/2/2022. Ολοκληρώθηκε.
ΥΕ4: Η ΑΥΙΜ του ΥΠΠΟΑ εκδόθηκε 18/3/2020. Ολοκληρώθηκε.
Έχει εγκριθεί Τελικό ΔΕΔ</t>
  </si>
  <si>
    <t>7/3/2023 19/2/2024</t>
  </si>
  <si>
    <t xml:space="preserve">Εφαρμογές VR/AR πολιτιστικού αποθέματος Μυκόνου </t>
  </si>
  <si>
    <t xml:space="preserve">Δήμος Μυκόνου
</t>
  </si>
  <si>
    <t>Η πράξη τροποποιήθηκε με αφαίρεση των ΥΕ3 και 4 που αφορούσαν στην Πάρο. Έγινε ΔΚΔ με αφαίρεση όλων των πληρωμών 12.547,37€.
Μύκονος: ΥΕ1 Υπογραφή Σύμβασης 1/3/2022. Η εφαρμογή ολοκληρώθηκε. 
ΥΕ2: Η ΑΥΙΜ υπογράφτηκε 3/6/2020, Τροπ. 13/5/2023. Ολοκληρώθηκε.</t>
  </si>
  <si>
    <t>16/3/2023 ΟΕ 23/10/2024 30/7/2025</t>
  </si>
  <si>
    <t>Πολυκαναλική ξενάγηση τεκμηρίων Καϊρείου Βιβλιοθήκης Άνδρου και Ψηφιακή ξενάγηση στο λαογραφικό πολιτισμό της Κύθνου</t>
  </si>
  <si>
    <t>Δήμος Άνδρου
Δήμος Κύθνου</t>
  </si>
  <si>
    <t>ΥΕ1: Άνδρος: Η σύμβαση υπογραφτηκε 12/12/2022. Η εφαρμογή ολοκληρώθηκε. 
ΥΕ2: Κύθνος: Η σύμβαση υπογράφτηκε 15/4/2022. Η εφαρμογή ολοκληρώθηκε. 
ΥΕ3: Άνδρος - Δεν θα υλοποιηθεί (ζητήθηκε ΤΔΠ, με μείωση προϋπολογισμού).</t>
  </si>
  <si>
    <t>7/3/2023 22/2/2024</t>
  </si>
  <si>
    <t>Έξυπνος ψηφιακός οδηγός πολιτιστικών εκδηλώσεων Ρόδου και προβολή VR/AR πολιτιστικού &amp; τουριστικού αποθέματος Καλύμνου</t>
  </si>
  <si>
    <t>Δήμος Ρόδου
Δήμος Καλύμνου</t>
  </si>
  <si>
    <t>Ρόδος (ΥΕ1): Η σύμβαση υπογράφτηκε 17/6/2022. Ολοκληρώθηκε και παραλήφθηκε.
Κάλυμνος (ΥΕ2): Η σύμβαση υπογράφτηκε 21/6/2024. Ανάδοχος η DOTSOFT. Ολοκληρώθηκε και παραλήφθηκε. 
(ΥΕ3): 2η τροποποίηση ΑΥΙΜ 27/1/2025. Ολοκληρώθηκε.
Τελικό ΔΕΔ αναμένεται 1/2027</t>
  </si>
  <si>
    <t>7/3/2023 22/11/2024</t>
  </si>
  <si>
    <t>Ψηφιακή προβολή του έργου του Μάρκου Βαμβακάρη</t>
  </si>
  <si>
    <t>Δήμος Σύρου - Ερμούπολης</t>
  </si>
  <si>
    <t>ΥΕ1: Η Σύμβαση υπογράφτηκε 29/3/2021. Ολοκληρώθηκε. 
ΥΕ2: Η σύμβαση για τις δράσεις δημοσιότητας υπογράφτηκε 5/7/2023. Η εκδήλωση δημοσιότητας έγινε 30/8/2023.</t>
  </si>
  <si>
    <t>Προβολή και ανάδειξη μνημείων ακρόπολης και οικισμού Λίνδου μέσω ψηφιακού περιεχομένου</t>
  </si>
  <si>
    <t>Εφορεία Αρχαιοτήτων Δωδεκανήσου</t>
  </si>
  <si>
    <t>ΥΕ1: Η σύμβαση υπογράφτηκε 1/12/2021. Ολοκληρώθηκε. 
ΥΕ2: Υπογραφή ΑΥΙΜ 3/2/2023. 7η τροποποίηση ΑΥΙΜ 13/12/2025. Ολοκληρώθηκε.</t>
  </si>
  <si>
    <t>7/3/2023 31/10/2024 21/7/2025</t>
  </si>
  <si>
    <t>Ψηφιακή ανάδειξη γεω-πολιτιστικού αποθέματος Τήλου</t>
  </si>
  <si>
    <t>Εθνικό Κέντρο Έρευνας Φυσικών
Επιστημών «Δημόκριτος»</t>
  </si>
  <si>
    <t>ΥΕ1: ΑΥΙΜ με έναρξη 31/3/2025. Έγιναν οι συμβάσεις με το προσωπικό στις 1/5/2025. Στάδιο υλοποίησης.</t>
  </si>
  <si>
    <t>Ψηφιακός οδηγός περιήγησης στην Μεσαιωνική Πόλη της Ρόδου</t>
  </si>
  <si>
    <t xml:space="preserve">Δήμος Ρόδου </t>
  </si>
  <si>
    <t>Έλαβε βεβαίωση εναρμόνισης από ΥΨΔ (10/6 ). Χρονοδιάγραμμα 15Μ, περιλαμβάνει προκαταβολή 40%. Προεγκρίθηκε 13/11 η δημοπράτηση.  Υποβλήθηκαν 9 Προσφορές. Κατατέθηκαν 3 Ενστάσεις. Μέχρι 20/6 απόψεις Δήμου και ΕΑΔΗΣΗ απόφαση μέχρι τέλη Ιουλίου.</t>
  </si>
  <si>
    <t>Ψηφιακή περιήγηση Ερμούπολης μέσα από το λογοτεχνικό και ερευνητικό έργο του Μάνου Ελευθερίου</t>
  </si>
  <si>
    <t>ΥΕ1: Έλαβε βεβαίωση εναρμόνησης από ΥΨΔ 30/12/2025.
Ολοκληρώθηκε το Μνημόνιο Συνεργάσιας με το ΥΠΠΟ. Προεγκρίθηκε 30/3 η δημοπράτηση. Χρονοδιάγραμμα 12Μ, περιλαμβάνει προκαταβολή 40%. 
Έλαβε έγκριση από Δημοτική Επιτροπή. Η διακήρυξη ανέβηκε στις 16/6. Καταληκτική ημ/νία προσφορών 24/7/26.</t>
  </si>
  <si>
    <t>Ψηφιακό Δίδυμο του Ηφαιστείου της Νήσου Νισύρου</t>
  </si>
  <si>
    <t>Δήμος Νισύρου</t>
  </si>
  <si>
    <t>ΥΕ1:  Εκδόθηκε 12/12/2025 Βεβαίωση Εναρμόνισης από ΥΨΔ. Προεγκρίθηκε 4/3 η δημοπράτηση. Στάδιο δημοσίευσης διακήρυξης. Χρονοδιάγραμμα 9Μ (χωρίς προκαταβολή).
Διορθώθηκε μια παράλειψη με ορθή επανάληψη και ανεβαίνει στο ΕΣΗΔΗΣ μέχρι 15/6.</t>
  </si>
  <si>
    <t>Δυσπρόσιτα μνημεία Κυκλάδων – Ψηφιακή τεκμηρίωση &amp; προβολή</t>
  </si>
  <si>
    <t>Εφορεία Αρχαιοτήτων Κυκλάδων</t>
  </si>
  <si>
    <t>ΥΕ1: Δικαιούχος ΕΦΑΚ, Η ΑΥΙΜ εκδόθηκε 10/04/2025. Αναμένουν Ανάδοχο για να προσλάβουν προσωπικό.
ΥΕ2 Διαγωνισμός 120.000 ευρώ. Υποβλήθηκαν 2 προσφορές, άνοιξαν 3/4, η μία είχε λάθος εγγυητική και απορρίφθηκε. Η 2η είχε ελλείψεις στις απαιτήσεις. Ζητήθηκαν επιπλέον στοιχεία/διευκρινήσεις. Απορρίφθηκαν τελικά και οι 2 προσφορές λόγω ελλείψεων. Κατατέθηκε Προσφυγή από τον 2ο Υποψήφιο 19/6. Θα εξεταστεί 27/7. 
ΥΕ3 ΑΥΙΜ Συνδικαιούχος Δ/νση Σπηλαιολογίας. Η ΑΥΙΜ εκδόθηκε 10/04/2025. Έχει προσληφθεί προσωπικό.</t>
  </si>
  <si>
    <t>7/1/2025
24/3/2025</t>
  </si>
  <si>
    <t>Ολοκληρωμένη ψηφιακή διαχείριση και ανάδειξη πολιτιστικού αποθέματος Περιφέρειας Νοτίου Αιγαίου / Π.Ε. Δωδεκανήσου</t>
  </si>
  <si>
    <t>Διεύθυνση Διαχείρισης Εθνικού Αρχείου
Μνημείων</t>
  </si>
  <si>
    <t>ΥΕ1: Εγκρίθηκε 17/2/2025 η ΑΥΙΜ. Έγιναν οι προσλήψεις προσωπικού (14 άτομα). 
ΥΕ2: Διεθνής διαγωνισμός 347.200 ευρώ (18Μ). Λόγω αλλαγών σε τεχνικό επίπεδο, υπάρχει προβληματισμός για δημιουργία 3ου ΥΕ με ξεχωριστό αντικείμενο. Επισημάνθηκε ότι πρέπει να επιταχύνουν τις διαδικασίες (19/3). 
Υποβολή μέχρι τέλους Μαΐου Σχεδίου Διακήρυξης για Προέγκριση. Προβλέπεται προκαταβολή 40%.</t>
  </si>
  <si>
    <t>Ανάπτυξη ολοκληρωμένου συστήματος τηλεϊατρικής για την αντιμετώπιση Αγγειακών Εγκεφαλικών Επεισοδίων</t>
  </si>
  <si>
    <t>2η Υγειονομική Περιφέρεια Πειραιώς &amp; Αιγαίου</t>
  </si>
  <si>
    <t>Προεγκρίθηκε 16/6 η υπογραφή σύμβασης. Αφορά σε προμήθεια 12Μ με 4 φασεις και δόσεις.</t>
  </si>
  <si>
    <t>Ψηφιακό Οικοσύστημα Επιχειρηματικότητας του Επιμελητηρίου Κυκλάδων</t>
  </si>
  <si>
    <t>Επιμελητήριο Κυκλάδων</t>
  </si>
  <si>
    <t xml:space="preserve">ΥΕ1: Ψηφιακό οικοσύστημα επιχειρηματικότητας. Η σύμβαση υπογράφτηκε 1/4/2025. Ανάδοχος KNOWLEDGE A.E. Στάδιο υλοποίησης.
ΥΕ2: Προμήθεια Η/Υ. Η σύμβαση υπογράφηκε στις 13/11/2025. Ανάδοχος Computer Lab (Μεσοχωριανάκης-Παξιμαδάκης ΟΕ). Ολοκληρώθηκε. </t>
  </si>
  <si>
    <t>Ανάπτυξη και εμπλουτισμός των παρεχόμενων ψηφιακών υπηρεσιών προς τα μέλη του Επιμελητηρίου Δωδεκανήσου</t>
  </si>
  <si>
    <t>Επιμελητήριο Δωδεκανήσου</t>
  </si>
  <si>
    <t>ΥΕ1: Ημ/νία σύμβασης: 16/6/2025. Ανάδοχος: SGA ΣΥΣΤΗΜΑΤΑ ΠΛΗΡΟΦΟΡΙΚΗΣ ΑΕ. Ολοκληρώθηκε.  
ΥΕ2: Προμήθεια Η/Υ. Ημ/νία σύμβασης 22/9/2025. 
Ανάδοχος: Computer Lab. Ολοκληρώθηκε.
ΥΕ3: Δημιουργία Παρατηρητηρίου. Ημερ. σύμβασης: 13/6/2025. Ανάδοχος ΕΛΚΕ/ΟΠΑ-COGNITERA. 
ΥΕ4: Τεχνική Υποστήριξη. Ημ/νία σύμβασης: 10/4/2025. 
Ανάδοχος: ΣΜΡ ΣΥΜΒΟΥΛΕΥΤΙΚΗ ΕΠΕ.
ΥΕ5: Δράσεις Ενημέρωσης &amp; Επικοινωνίας. Δεν έχει συμβασιοποιηθεί.
ΥΕ6: Τηλεπικοινωνιακό Κέντρο. Ημ/νία σύμβ: 15/4/2026. 
Ανάδοχος: Ταμβακάς ΑΕ
ΥΕ7: Οπτικοακουστικός Εξοπλισμός. Ημ/νία σύμβ. 15/4/2026. 
Ανάδοχος: GAMERLAND EE</t>
  </si>
  <si>
    <t>10/4/2024 20/6/2025 16/3/2026</t>
  </si>
  <si>
    <t>Ενεργειακή αναβάθμιση κτιρίου Κλεόβουλος του Πανεπιστήμιου Αιγαίου στη Ρόδο</t>
  </si>
  <si>
    <t>Πανεπιστήμιο Αιγαίου</t>
  </si>
  <si>
    <t>ΥΕ 1 (Μελέτη): Η σύμβαση με το μελετητή υπογράφτηκε 15/2/2021. Η μελέτη και τα ΤΔ ολοκληρώθηκαν.
ΥΕ 2 (Εργολαβία): Η σύμβαση υπογράφτηκε στις 12/5/2023. Ανάδοχος: ΙΠΠΟΔΑΜΟΣ ΑΤΕ, Έκπτωση: 28%. Το φυσικό αντικείμενο ολοκληρώθηκε. Εγκρίθηκε 29/4 ο 2ος υπερβατικός ΑΠΕ.
ΥΕ 3 (Ενεργειακή Επιθεώρηση): Ανατέθηκε με τη με αρ. πρωτ. 30792/10-6-2026 Απόφαση Ανάθεσης. Στάδιο παροχής υπηρεσιών ενεργειακής επιθεώρησης.</t>
  </si>
  <si>
    <t>5/4/2023 13/1/2025 23/12/2025 18/5/2026</t>
  </si>
  <si>
    <t>Eνίσχυση της ενεργειακής απόδοσης του σχολικού κτιρίου ΕΠΑΛ Δήμου Μυκόνου</t>
  </si>
  <si>
    <t xml:space="preserve">Δήμος Μυκόνου </t>
  </si>
  <si>
    <t>Η σύμβαση υπογράφτηκε 11/2/2025. Ανάδοχος MA CONSTRACTION με έκπτωση 5,81%. Στάδιο υλοποίησης εργασιών με σημαντική καθυστέρηση. Προεγκρίθηκε 10/6 παράταση έως 11/8/2026.</t>
  </si>
  <si>
    <t>6/4/2023 7/1/2025</t>
  </si>
  <si>
    <t>Ενεργειακή αναβάθμιση του Γενικού Νοσοκομείου Σύρου "Βαρδάκειο και Πρώιο"</t>
  </si>
  <si>
    <t>ΥΕ1 (Μελέτη): Η σύμβαση υπογράφηκε 8/6/2021. Ανάδοχος ΑΛΚΩΝ Μελετητική (έκπτωση 82,00%). Η μελέτη ολοκληρώθηκε. 
ΥΕ2 (Κατασκευή): Η σύμβαση υπογράφτηκε 30/12/2024. Ανάδοχος Τεχνική Έργων ΑΕ με έκπτωση 13%. Στάδιο υλοποίησης εργασιών με σημαντική καθυστέρηση. Προεγκρίθηκε 30/6 παράταση έως 9/12/2026.
Υ/Ε 4 (Βασικός μελετητής): Η σύμβαση υπογράφτηκε 20/6/2025. Στάδιο παροχής υπηρεσιών.</t>
  </si>
  <si>
    <t>6/4/2023 23/12/2024</t>
  </si>
  <si>
    <t>Ενεργειακή αναβάθμιση σχολικών κτιρίων Δήμου Μήλου</t>
  </si>
  <si>
    <t>Δήμος Μήλου</t>
  </si>
  <si>
    <t>Η σύμβαση υπογράφτηκε 1/9/2022. Ανάδοχος ΑΛΑΒΕΡΑΣ με έκπτωση 26,86%. Στις 1/3/2024 ο ανάδοχος κηρύχθηκε έκπτωτος από τη ΔΥ. Η έκπτωση οριστικοποιήθηκε από την ΑΔΑ. Εγκρίθηκε 22/1/2025 ο 1ος τακτοποιητικός ΑΠΕ.
Η σύμβασης για τη συνέχιση των εργασιών υπογράφτηκε 5/5/2025 (3ο Υ/Ε). Ανάδοχος: Αναστάσιος Τζαβάρας, έκπτωση 21,67%. Στάδιο υλοποίησης. Εγκρίθηκε 17/2 1ος ΑΠΕ και 1η ΣΣ.</t>
  </si>
  <si>
    <t>6/4/2023 13/12/2024 13/2/2025 6/3/2026</t>
  </si>
  <si>
    <t>Ενεργειακή αναβάθμιση κτιρίων Γυμνασίου - Λυκείου και ΕΠΑΛ Αρχαγγέλου Δήμου Ρόδου</t>
  </si>
  <si>
    <r>
      <rPr>
        <b/>
        <sz val="10"/>
        <color rgb="FF000000"/>
        <rFont val="Arial Narrow"/>
        <family val="2"/>
      </rPr>
      <t>Υ/Ε 1  (εργολαβία)</t>
    </r>
    <r>
      <rPr>
        <sz val="10"/>
        <color rgb="FF000000"/>
        <rFont val="Arial Narrow"/>
        <family val="2"/>
      </rPr>
      <t xml:space="preserve"> Η σύμβαση υπογράφτηκε 8/2/2021. Ανάδοχος 3Κ (αντικατέστησε την ΙΜΙΑ ΤΕΧΝΙΚΗ ΑΕ) και έχει ολοκληρωθεί.
Το </t>
    </r>
    <r>
      <rPr>
        <b/>
        <sz val="10"/>
        <color rgb="FF000000"/>
        <rFont val="Arial Narrow"/>
        <family val="2"/>
      </rPr>
      <t xml:space="preserve">Υ/Ε 2 (ενεργειακή επιθεώρηση) </t>
    </r>
    <r>
      <rPr>
        <sz val="10"/>
        <color rgb="FF000000"/>
        <rFont val="Arial Narrow"/>
        <family val="2"/>
      </rPr>
      <t>Η</t>
    </r>
    <r>
      <rPr>
        <b/>
        <sz val="10"/>
        <color rgb="FF000000"/>
        <rFont val="Arial Narrow"/>
        <family val="2"/>
      </rPr>
      <t xml:space="preserve"> </t>
    </r>
    <r>
      <rPr>
        <sz val="10"/>
        <color rgb="FF000000"/>
        <rFont val="Arial Narrow"/>
        <family val="2"/>
      </rPr>
      <t xml:space="preserve">σύμβαση υπογράφτηκε 29/9/2025 και έχει ολοκληρωθεί με την έκδοση τριών ΠΕΑ (κατηγορία Α).
Το </t>
    </r>
    <r>
      <rPr>
        <b/>
        <sz val="10"/>
        <color rgb="FF000000"/>
        <rFont val="Arial Narrow"/>
        <family val="2"/>
      </rPr>
      <t xml:space="preserve">Υ/Ε 3 (επαύξησης ισχύος ηλεκτοδότησης, ΔΕΔΔΗΕ) </t>
    </r>
    <r>
      <rPr>
        <sz val="10"/>
        <color rgb="FF000000"/>
        <rFont val="Arial Narrow"/>
        <family val="2"/>
      </rPr>
      <t>ενεργοποιήθηκε στις 15/12/2023 και ολοκληρώθηκε 10/5/2025.</t>
    </r>
  </si>
  <si>
    <t>6/4/2023 11/10/2023 13/1/2025 23/12/2025</t>
  </si>
  <si>
    <t>Ενεργειακή αναβάθμιση Δημαρχείου Αμοργού</t>
  </si>
  <si>
    <t>Δήμος Αμοργού</t>
  </si>
  <si>
    <t>Η σύμβαση υπογράφτηκε 23/5/2025. Ανάδοχος ΣΠΜ ΚΑΤΑΣΚΕΥΑΣΤΙΚΗ ΙΚΕ (έκπτωση 17,55%). Σημαντική καθυστέρηση στην έναρξη των εργασιών. Έγινε 27/3 Ειδική Πρόσκληση. Απορρίφθηκε 6/5 αίτημα του αναδόχου για διάλυση σύμβασης. Ο ανάδοχος κηρύχθηκε έκπτωτος. Υπέβαλε ένσταση.</t>
  </si>
  <si>
    <t>22/12/2023 29/5/2025</t>
  </si>
  <si>
    <t>Ενεργειακή Αναβάθμιση Κτιριακού Συγκροτήματος Μονάδων ΠΑ Καρπάθου</t>
  </si>
  <si>
    <t>ΥΠΕΘΑ</t>
  </si>
  <si>
    <r>
      <rPr>
        <b/>
        <sz val="10"/>
        <color rgb="FF000000"/>
        <rFont val="Arial Narrow"/>
        <family val="2"/>
      </rPr>
      <t>Υ/Ε 1 (Εργολαβία)</t>
    </r>
    <r>
      <rPr>
        <sz val="10"/>
        <color rgb="FF000000"/>
        <rFont val="Arial Narrow"/>
        <family val="2"/>
      </rPr>
      <t xml:space="preserve"> :</t>
    </r>
    <r>
      <rPr>
        <b/>
        <sz val="10"/>
        <color rgb="FF000000"/>
        <rFont val="Arial Narrow"/>
        <family val="2"/>
      </rPr>
      <t xml:space="preserve"> </t>
    </r>
    <r>
      <rPr>
        <sz val="10"/>
        <color rgb="FF000000"/>
        <rFont val="Arial Narrow"/>
        <family val="2"/>
      </rPr>
      <t xml:space="preserve">Η Σύμβαση υπογράφηκε στις 19/5/2025. Ανάδοχος η ΤΟΜΗ ΜΑΚΕΔΟΝΙΑΣ Ε.Π.Ε. με έκπτωση 10,43%. Το φυσικό αντικείμενο ολοκληρώθηκε. Εγκρίθηκε 29/4 ο 1ος υπερβατικός (τακτοποιητικός) ΑΠΕ. Αναμένεται ολοκλήρωση του οικονομικού αντικειμένου.
</t>
    </r>
    <r>
      <rPr>
        <b/>
        <sz val="10"/>
        <color rgb="FF000000"/>
        <rFont val="Arial Narrow"/>
        <family val="2"/>
      </rPr>
      <t>Υ/Ε 2 (Ενεργειακή Επιθεώρηση - Έκδοση Τελικού ΠΕΑ)</t>
    </r>
    <r>
      <rPr>
        <sz val="10"/>
        <color rgb="FF000000"/>
        <rFont val="Arial Narrow"/>
        <family val="2"/>
      </rPr>
      <t xml:space="preserve"> : Στάδιο Ανάθεσης.
</t>
    </r>
    <r>
      <rPr>
        <b/>
        <sz val="10"/>
        <color rgb="FF000000"/>
        <rFont val="Arial Narrow"/>
        <family val="2"/>
      </rPr>
      <t xml:space="preserve">Υ/Ε 3 (Υπηρεσίες Βασικού Μελετητή) </t>
    </r>
    <r>
      <rPr>
        <sz val="10"/>
        <color rgb="FF000000"/>
        <rFont val="Arial Narrow"/>
        <family val="2"/>
      </rPr>
      <t>: Η σύμβαση υπογράφτηκε στις 28/8/2025. Ανάδοχος ο ΦΙΛΗΜΟΝΑΣ Ι. ΑΡΦΑΡΑΣ. Εκκρεμεί η πληρωμή της παροχής υπηρεσιών.</t>
    </r>
  </si>
  <si>
    <t>22/12/2023</t>
  </si>
  <si>
    <t>Ενεργειακή αναβάθμιση Κτηριακών Εγκαταστάσεων του 95 ΤΥΕΘ Ρόδου</t>
  </si>
  <si>
    <r>
      <rPr>
        <b/>
        <sz val="10"/>
        <color rgb="FF000000"/>
        <rFont val="Arial Narrow"/>
        <family val="2"/>
      </rPr>
      <t xml:space="preserve">Υ/Ε 1 (Εργολαβία) </t>
    </r>
    <r>
      <rPr>
        <sz val="10"/>
        <color rgb="FF000000"/>
        <rFont val="Arial Narrow"/>
        <family val="2"/>
      </rPr>
      <t xml:space="preserve">: Η σύμβαση υπογράφτηκε 29/10/2025. (ημ/νία έναρξης : 30/10/2025) Ανάδοχος ΒΑΣΚΟ ΑΤΕ, ποσοστό έκπτωσης 36,22 %. Στάδιο υλοποίησης εργασιών.
</t>
    </r>
    <r>
      <rPr>
        <b/>
        <sz val="10"/>
        <color rgb="FF000000"/>
        <rFont val="Arial Narrow"/>
        <family val="2"/>
      </rPr>
      <t>Υ/Ε 2 (Βασικός μελετητής)</t>
    </r>
    <r>
      <rPr>
        <sz val="10"/>
        <color rgb="FF000000"/>
        <rFont val="Arial Narrow"/>
        <family val="2"/>
      </rPr>
      <t xml:space="preserve"> : Η σύμβαση υπογράφτηκε 3/2/2026 και είναι σε στάδιο υλοποίησης.
</t>
    </r>
    <r>
      <rPr>
        <b/>
        <sz val="10"/>
        <color rgb="FF000000"/>
        <rFont val="Arial Narrow"/>
        <family val="2"/>
      </rPr>
      <t xml:space="preserve">Υ/Ε 3 (Εκπόνηση Μελέτης) </t>
    </r>
    <r>
      <rPr>
        <sz val="10"/>
        <color rgb="FF000000"/>
        <rFont val="Arial Narrow"/>
        <family val="2"/>
      </rPr>
      <t>: Η σύμβαση υπογράφτηκε 10/4/2024 και έχει περαιωθεί.</t>
    </r>
  </si>
  <si>
    <t>22/12/2023 13/2/2025 12/3/2026</t>
  </si>
  <si>
    <t>Ενεργειακή αναβάθμιση του Κεντρικού Κτιρίου 588 ΤΕ στη Λέρο</t>
  </si>
  <si>
    <r>
      <rPr>
        <b/>
        <sz val="10"/>
        <color rgb="FF000000"/>
        <rFont val="Arial Narrow"/>
        <family val="2"/>
      </rPr>
      <t>Υ/Ε 1 (Εργολαβία)</t>
    </r>
    <r>
      <rPr>
        <sz val="10"/>
        <color rgb="FF000000"/>
        <rFont val="Arial Narrow"/>
        <family val="2"/>
      </rPr>
      <t xml:space="preserve"> : Η σύμβαση υπογράφτηκε 27/10/2025. (ημ/νία έναρξης : 28/10/2025) Ανάδοχος Αναγνώστου Δημήτριος, με έκπτωση 20,31%. Στάδιο υλοποίησης εργασιών. 
</t>
    </r>
    <r>
      <rPr>
        <b/>
        <sz val="10"/>
        <color rgb="FF000000"/>
        <rFont val="Arial Narrow"/>
        <family val="2"/>
      </rPr>
      <t>Υ/Ε 2 (Βασικός μελετητής)</t>
    </r>
    <r>
      <rPr>
        <sz val="10"/>
        <color rgb="FF000000"/>
        <rFont val="Arial Narrow"/>
        <family val="2"/>
      </rPr>
      <t xml:space="preserve"> : Η σύμβαση υπογράφτηκε 24/3/2026 και είναι σε στάδιο υλοποίησης.
</t>
    </r>
    <r>
      <rPr>
        <b/>
        <sz val="10"/>
        <color rgb="FF000000"/>
        <rFont val="Arial Narrow"/>
        <family val="2"/>
      </rPr>
      <t>Υ/Ε 3 (Εκπόνηση Μελέτης)</t>
    </r>
    <r>
      <rPr>
        <sz val="10"/>
        <color rgb="FF000000"/>
        <rFont val="Arial Narrow"/>
        <family val="2"/>
      </rPr>
      <t xml:space="preserve"> : Η σύμβαση υπογράφτηκε 10/4/2024 και έχει περαιωθεί.</t>
    </r>
  </si>
  <si>
    <t>22/12/2023 26/3/2026</t>
  </si>
  <si>
    <t>Ενεργειακή Αναβάθμιση Εγκαταστάσεων ΥΝΤΕΛ στη Λέρο</t>
  </si>
  <si>
    <t>Προεγκρίθηκε 8/4 η δημοπράτηση. Στάδιο δημοσίευσης διακήρυξης.</t>
  </si>
  <si>
    <t>7/102025</t>
  </si>
  <si>
    <t>Ενεργειακή Αναβάθμιση ΕΠΑΛ Πάρου</t>
  </si>
  <si>
    <t>Δήμος Πάρου</t>
  </si>
  <si>
    <t>Εκκρεμεί  η έγκριση Σ.Α. για τα Φ/Β και άδεια εκτέλεσης οικοδομικών εργασιών μικρής κλίμακας από ΥΔΟΜ. Απαιτείται αναβάθμιση της υπάρχουσας μελέτης σε επίπεδο μελέτης εφαρμογής για τις οικοδομικές παρεμβάσεις και σε επίπεδο οριστικής για τις Η/Μ παρεμβάσεις καθώς και μελέτη προσβασιμότητας ΑμεΑ, και συμπλήρωση - επικαιροποίηση τευχών δημοπράτησης προκειμένου για την υποβολή σχετικού αιτήματος προέγκρισης. Η σύμβαση του ΥΕ3: Τεχνικός σύμβουλος για την προετοιμασία μελέτης-τευχών και υποστήριξη της υπηρεσίας καθ' όλη τη διάρκεια δημοπράτησης και εκτέλεσης της εργολαβίας υπογράφτηκε 23/4/2026.</t>
  </si>
  <si>
    <t>Ενεργειακή Αναβάθμιση Κλειστού Γυμναστηρίου Δήμου Λέρου</t>
  </si>
  <si>
    <t>Δήμος Λέρου</t>
  </si>
  <si>
    <t xml:space="preserve">Εκκρεμεί η έκδοση οικοδομικής άδειας, η δέσμευση πίστωσης του Δήμου για τις μη επιλέξιμες δαπάνες μετά την πρόσκληση του Υπ. Αθλητισμού (πρόσθετες παρεμβάσεις προσβασιμότητας ΑμεΑ, αντικατάσταση χωροδικτυώματος στέγης, παρκέ δαπέδου, κλπ) για την υποβολή αιτήματος προέγκρισης δημοπράτησης. </t>
  </si>
  <si>
    <t>Ενεργειακή αναβάθμιση 1ου ΕΠΑΛ Νάξου</t>
  </si>
  <si>
    <t>Δήμος Νάξου &amp; Μικρών Κυκλάδων</t>
  </si>
  <si>
    <t xml:space="preserve">Στάδιο ολοκλήρωσης συμπλήρωσης-επικαιροποίησης των τευχών δημοπράτησης, ώστε να περιληφθεί μελέτη προσβασιμότητας ΑμεΑ και μόνωση του κεντρικού δικτύου διανομής θέρμανσης.
Το κύριο υποέργο 1 προβλέπεται να υλοποιηθεί με το άρ. 50.1 του ν. 4412/2016. </t>
  </si>
  <si>
    <t>Ενεργειακή αναβάθμιση κτιριακού συγκροτήματος του πρώην 1ου Γυμνασίου Σύρου</t>
  </si>
  <si>
    <t>Αναμένεται αναθεώρηση του Φακέλου Δημόσιας Σύμβασης του ΥΕ 1, με βάση τα στοιχεία του ΤΔΠ, λαμβάνοντας υπόψη ότι δεν απαιτείται Μελέτη Ενεργειακής Απόδοσης (ΜΕΑ) και Αρχιτεκτονική Μελέτη. Απαιτείται μελέτη ενεργειακής αναβάθμισης σε επίπεδο οριστικής μελέτης, η οποία θα πρέπει να περιλαμβάνει Η/Μ μελέτη για θέρμανση - ψύξη, μελέτη φωτοτεχνίας για τον φωτισμό, μελέτη BEMS, μελέτη για τον Φ/Β σταθμό και μελέτη συμπλήρωσης σημάνσεων για ΑμεΑ, όπως και τεύχη δημοπράτησης. 
Λόγω του ότι η Υπηρεσία Νεωτέρων Μνημείων και Τεχνικών Έργων απάντησε αρνητικά για την εγκατάσταση Φ/Β, αναμένεται να υποβληθεί από το δικαιούχο πρόταση για τροποποίηση του φυσικού αντικειμένου ώστε να καλύπτονται οι προϋποθέσεις για τη βελτίωση της ενεργειακής απόδοσης σύμφωνα με τους όρους ένταξης. Υποβλήθηκε 26/5 ΤΔΠ.</t>
  </si>
  <si>
    <t>Ενεργειακή αναβάθμιση του Διοικητηρίου ΤΕΘ Ερμούπολης</t>
  </si>
  <si>
    <r>
      <rPr>
        <b/>
        <sz val="10"/>
        <color rgb="FF000000"/>
        <rFont val="Arial Narrow"/>
        <family val="2"/>
      </rPr>
      <t>Υ/Ε 3 (Εκπόνηση Μελέτης):</t>
    </r>
    <r>
      <rPr>
        <sz val="10"/>
        <color rgb="FF000000"/>
        <rFont val="Arial Narrow"/>
        <family val="2"/>
      </rPr>
      <t xml:space="preserve"> Η σύμβαση υπογράφτηκε 30-12-2025 με προθεσμία περαίωσης έως 30-3-2026. Στάδιο ελέγχου μελέτης προκειμένου να εγκριθεί από το ΥΠΕΘΑ. Η έγκριση επέχει θέση οικοδομικής άδειας. Επίσης, στη συνέχεια θα πρέπει να γίνει και έγκριση από τον ΔΕΔΔΗΕ για το σύστημα ΑΠΕ (Φ/Β στοιχεία).
</t>
    </r>
    <r>
      <rPr>
        <i/>
        <sz val="10"/>
        <color rgb="FF538DD5"/>
        <rFont val="Arial Narrow"/>
        <family val="2"/>
      </rPr>
      <t xml:space="preserve">Σε περίπτωση που προκύψει ανάγκη για εκτεταμένες παρεμβάσεις επισκευής ή/και ενίσχυσης της στέγης, οι σχετικές δαπάνες δεν μπορεί να είναι επιλέξιμες. </t>
    </r>
  </si>
  <si>
    <t>Ενεργειακή αναβάθμιση Γυμνασίου και Λυκείων (ΓΕΛ-ΕΠΑΛ) Δήμου Τήνου</t>
  </si>
  <si>
    <t>Δήμος Τήνου</t>
  </si>
  <si>
    <t>Αναμένεται η σύναψη προγραμματικής σύμβασης με ΑΟΤΑ για την εκτέλεση του έργου, λόγω αδυναμίας του Δήμου Τήνου. Απαιτείται συμπλήρωση του ΦΔΣ ανάθεσης των μελετών, σύμφωνα με τις οδηγίες της ΕΥΔ (προσβασιμότητα ΑμεΑ, παρατηρήσεις ΚΤΥΠ Α.Ε. κ.α).
Εκκρεμεί η  ολοκλήρωση της προβλεπόμενης διαδικασίας για την ορθή έγκριση του ΔηΣΜΕ.</t>
  </si>
  <si>
    <t>Ενεργειακή αναβάθμιση κτηρίου Υδροβιολογικού σταθμού Ρόδου του ΕΛ.ΚΕ.Θ.Ε.</t>
  </si>
  <si>
    <t>Ελληνικό Κέντρο Θαλλασίων Ερευνών (ΕΛ.ΚΕ.Θ.Ε.) / Κολοσσός  2047</t>
  </si>
  <si>
    <t>Υπογράφτηκε 4/12/2025 σύμβαση συνεργασίας που αφορά στα υποέργα 3 και 4. Υποβλήθηκε 9/6 αίτημα δημοπράτησης για προέγκριση. Επιστράφηκε 23/6 για συμπλήρωση.</t>
  </si>
  <si>
    <t>6/10/2025 8/5/2026</t>
  </si>
  <si>
    <t>Ενεργειακή αναβάθμιση των κτιρίων του Επιμελητηρίου Δωδεκανήσου στη Ρόδο, Κω και Κάλυμνο</t>
  </si>
  <si>
    <t>Περιφέρεια Νοτίου Αιγαίου</t>
  </si>
  <si>
    <t>Απαιτείται τροποποίηση του σχεδίου σύμβασης συνεργασίας σύμφωνα με το ισχύον ΤΔΠ και τις παρατηρήσεις της ΕΥΔ και λήψη των απαραίτητων συλλογικών Αποφάσεων για τη σύναψη αυτής. 
Η ανάθεση των μελετών να γίνει σύμφωνα με τις παρατηρήσεις της ΕΥΔ (τεχνικό αντικείμενο, προσβαστιμότητα ΑμεΑ κ.α.)
Έχει σταλεί το με ΑΠ 3634/20-11-2025 έγγραφο με παρατηρήσεις για ένέργειες.</t>
  </si>
  <si>
    <t>Αντιπλημμυρική προστασία οικισμού Αρχαγγέλου ν. Ρόδου</t>
  </si>
  <si>
    <t>Στάδιο εκκίνησης διαδικασίας εκπόνησης κτηματογραφικής μελέτης για τις απαλλοτριώσεις. Εκδόθηκε η ΑΕΠΟ. Απαιτείται προσθήκη υποέργου αρχαιολογίας. Θα ζητηθεί μνημόνιο και σχέδιο ΑΥΙΜ από την ΕΦΑΔ.</t>
  </si>
  <si>
    <t>16/1/2025</t>
  </si>
  <si>
    <t>Αντιπλημμυρική προστασία οικισμού Απολλώνων Ρόδου</t>
  </si>
  <si>
    <t>Εκκρεμεί η υπογραφή χρησιδανείου για μικρή ιδιωτική έκταση. Προεγκρίθηκε 8/4 η δημοπράτηση. Στάδιο δημοσίευσης διακήρυξης δημοπρασίας.</t>
  </si>
  <si>
    <t>Προστασία και αντιμετώπιση διαβρωμένων ακτών στον Δήμο Κω</t>
  </si>
  <si>
    <t>Δήμος Κω</t>
  </si>
  <si>
    <t>Η σύμβαση υπογράφτηκε 20/9/2021. Ανάδοχος ΑΡΧΙΜΗΔΗΣ ΑΤΕ με έκπτωση 44,01%. Το φυσικό και οικονομικό αντικείμενο ολοκληρώθηκε.</t>
  </si>
  <si>
    <t>1/6/2023 29/9/2023 17/6/2024</t>
  </si>
  <si>
    <t>Προστασία Ακτής Πλατύ Γιαλού Σίφνου από τη διάβρωση</t>
  </si>
  <si>
    <t>Η σύμβαση για τη μελέτη (1ο ΥΕ) υπογράφηκε 14/10/2021. Ανάδοχος Γιαμίν και συνεργάτες με έκπτωση 63,28%. Στάδιο ελέγχου ακτομηχανικής μελέτης.</t>
  </si>
  <si>
    <t>1/6/2023 10/6/2026</t>
  </si>
  <si>
    <t>Προστασία της παράκτιας ζώνης Καμαρίου Σαντορίνης</t>
  </si>
  <si>
    <t>Δήμος Θήρας</t>
  </si>
  <si>
    <t>Η σύμβαση για τη μελέτη (1ο ΥΕ) υπογράφτηκε 30/9/2021. Ανάδοχος ΤΡΙΤΩΝ με ποσοστό έκπτωσης 55,5%. Η εκπόνηση των μελετών έχει ολοκληρωθεί. Εκδόθηκε διαπιστωτική πράξη. Στάδιο περιβαλλοντικής αδειοδότησης (19/9/2025 στάλθηκε η ΜΠΕ για διαβούλευση). Εγκρίθηκε 2ος Σ.Π. με Σ.Σ. Προεγκρίθηκε 5/5 παράταση έως 18/10/2026.</t>
  </si>
  <si>
    <t>Δίκτυα Αποχέτευσης και Εγκαταστάσεις Επεξεργασίας και Διάθεσης Λυμάτων Δήμου Κέας - Β' φάση</t>
  </si>
  <si>
    <r>
      <rPr>
        <b/>
        <sz val="10"/>
        <color rgb="FF000000"/>
        <rFont val="Arial Narrow"/>
        <family val="2"/>
      </rPr>
      <t>ΥΕ 1 (ΕΕΛ):</t>
    </r>
    <r>
      <rPr>
        <sz val="10"/>
        <color rgb="FF000000"/>
        <rFont val="Arial Narrow"/>
        <family val="2"/>
      </rPr>
      <t xml:space="preserve"> Η σύμβαση υπογράφτηκε 21/2/2023 (Ανάδοχος Κ/Ξ ΣΜΙΛΗ ΑΤΕ - ΤΕΧΝΟΚΥΚΛΑΔΙΚΗ ΑΤΕ). Σε στάδιο υλοποίησης (σκυροδέματα) με μεγάλη καθυστέρηση.
Εκκρεμεί η σύνταξη ΑΠΕ για την αντιμετώπιση κατολίσθησης.
</t>
    </r>
    <r>
      <rPr>
        <b/>
        <sz val="10"/>
        <color rgb="FF000000"/>
        <rFont val="Arial Narrow"/>
        <family val="2"/>
      </rPr>
      <t xml:space="preserve">ΥΕ 2 (Συμπληρ. Δίκτυα Αποχέτευσης): </t>
    </r>
    <r>
      <rPr>
        <sz val="10"/>
        <color rgb="FF000000"/>
        <rFont val="Arial Narrow"/>
        <family val="2"/>
      </rPr>
      <t>Αφορά στην  ολοκλήρωσης των αναμονών ιδιωτικών συνδέσεων των δικτύων. Αναμένεται η έγκριση της δημοπράτησης.</t>
    </r>
  </si>
  <si>
    <t>13/3/2024 8/5/2026</t>
  </si>
  <si>
    <t>Δίκτυα Αποχέτευσης και Εγκαταστάσεις Επεξεργασίας Λυμάτων (ΕΕΛ) Απολλωνίας και Αρτεμώνα Δήμου Σίφνου - Β' φάση</t>
  </si>
  <si>
    <r>
      <rPr>
        <b/>
        <sz val="10"/>
        <color rgb="FF000000"/>
        <rFont val="Arial Narrow"/>
        <family val="2"/>
      </rPr>
      <t xml:space="preserve">ΥΕ 1 (Δίκτυα): </t>
    </r>
    <r>
      <rPr>
        <sz val="10"/>
        <color rgb="FF000000"/>
        <rFont val="Arial Narrow"/>
        <family val="2"/>
      </rPr>
      <t xml:space="preserve">Η σύμβαση υπογράφηκε 4/10/2019. Το υποέργο ολοκληρώθηκε.
</t>
    </r>
    <r>
      <rPr>
        <b/>
        <sz val="10"/>
        <color rgb="FF000000"/>
        <rFont val="Arial Narrow"/>
        <family val="2"/>
      </rPr>
      <t>ΥΕ 2 (ΕΕΛ):</t>
    </r>
    <r>
      <rPr>
        <sz val="10"/>
        <color rgb="FF000000"/>
        <rFont val="Arial Narrow"/>
        <family val="2"/>
      </rPr>
      <t xml:space="preserve"> Η δημοπράτηση προεγκρίθηκε 5/6/2024. Δημοπρατήθηκε στις 26/9/2024. Υποβλήθηκαν 3 προσφορές. Με την υπ' αριθμ. 494/26-11-2024 Απόφαση ΠΕ ΠΝΑ εγκρίθηκε το 1ο Πρακτικό, με βάση το οποίο αναδείχθηκε προσωρινός μειοδότης η εταιρεία "ΑΜΦΙΑΛΟΣ Ο.Ε." με έκπτωση 11%. Έγιναν αποδεκτές από ΕΑΔΗΣΥ προσφυγές και από τους 3 προσφέροντες. Έγινε δικαστική προσφυγή κατά της Απόφασης της ΕΑΔΗΣΥ. Εκδικάστηκε 18/5/2025. Με την Απόφαση 160/2025 ΠΕ ΠΝΑ ακυρώθηκε ο διαγωνισμός και εγκριθηκε επαναδημοπράτηση. Με την Απόφαση Α704/2025/14-8-2025 της ΕΑΔΗΣΥ αναστέλλεται η εκτέλεση της 160/2025 μέχρι την έκδοση απόφασης της ΕΑΔΗΣΥ επί νέας (από 2-8-2025) προδικαστικής προσφυγής.
</t>
    </r>
    <r>
      <rPr>
        <b/>
        <sz val="10"/>
        <color rgb="FF000000"/>
        <rFont val="Arial Narrow"/>
        <family val="2"/>
      </rPr>
      <t>ΥΕ 5 (Απαλλοτριώσεις):</t>
    </r>
    <r>
      <rPr>
        <sz val="10"/>
        <color rgb="FF000000"/>
        <rFont val="Arial Narrow"/>
        <family val="2"/>
      </rPr>
      <t xml:space="preserve"> Οι απαλλοτριώσεις υπήχθησαν στο άρ. 7Α του ν.2882/2001 με ΠΥΣ. 
Ολοκληρώθηκε η διαδικασία καταχώρησης στο Κτηματολόγιο της απόφασης κήρυξης αναγκαστικής απαλλοτρίωσης 20/11/2024.
Δεν υπάρχουν πληροφορίες για το αν έχει κατατεθεί αίτηση στο Εφετείο Σύρου.</t>
    </r>
  </si>
  <si>
    <t>29/4/2024 ΟΕ</t>
  </si>
  <si>
    <t xml:space="preserve">Δίκτυα αποχέτευσης και ΕΕΛ Δήμου Σύμης </t>
  </si>
  <si>
    <r>
      <rPr>
        <b/>
        <sz val="10"/>
        <color rgb="FF000000"/>
        <rFont val="Arial Narrow"/>
        <family val="2"/>
      </rPr>
      <t>ΥΕ1 (Δίκτυα):</t>
    </r>
    <r>
      <rPr>
        <sz val="10"/>
        <color rgb="FF000000"/>
        <rFont val="Arial Narrow"/>
        <family val="2"/>
      </rPr>
      <t xml:space="preserve"> Ανάδοχος Κ/Ξ 3K-VAST MAKE IKE, έκπτωση 35,33%. Η σύμβαση υπεγράφη 13/4/2022.
Λόγω ανάγκης τροποποίησης της μελέτης η οποία θα οδηγήσει σε σημαντική αύξηση του π/υ έγινει διάλυση της εργολαβίας. Απαιτείται προετοιμασία τευχών δημοπράτησης με το αρθ. 50 που να ικανοποιούν τις απαιτήσεις της αρχαιολογίας και τις δυσκολίες του έργου. Τακτοποιητικό ΑΠΕ; 
</t>
    </r>
    <r>
      <rPr>
        <b/>
        <sz val="10"/>
        <color rgb="FF000000"/>
        <rFont val="Arial Narrow"/>
        <family val="2"/>
      </rPr>
      <t>ΥΕ2 (ΕΕΛ):</t>
    </r>
    <r>
      <rPr>
        <sz val="10"/>
        <color rgb="FF000000"/>
        <rFont val="Arial Narrow"/>
        <family val="2"/>
      </rPr>
      <t xml:space="preserve"> Ανάδοχος ΣΜΙΛΗ ΑΕ, έκπτωση 0,52%. 
Η σύμβαση υπογράφτηκε 23/12/2021. 
Εγκρίθηκε 30/11/2023 η μελέτη εφαρμογής. 
Στάδιο υλοποίησης εργασιών. Υπό σύνταξη ΑΠΕ. 
Εκκρεμεί έγκριση παραχώρησης χώρου από Κτηματική. 
</t>
    </r>
    <r>
      <rPr>
        <b/>
        <sz val="10"/>
        <color rgb="FF000000"/>
        <rFont val="Arial Narrow"/>
        <family val="2"/>
      </rPr>
      <t xml:space="preserve">ΥΕ3 (ΟΚΩ): </t>
    </r>
    <r>
      <rPr>
        <sz val="10"/>
        <color rgb="FF000000"/>
        <rFont val="Arial Narrow"/>
        <family val="2"/>
      </rPr>
      <t>Ενεργοποιήθηκε με την υπ' αριθμ. 229/4-6-2026 Απόφαση ΠΕ ΠΝΑ. Σε στάδιο υλοποίησης των εργασιών σύνδεσης από συνεργείο του ΔΕΔΔΗΕ.</t>
    </r>
  </si>
  <si>
    <t>29/4/2024 ΟΕ 16/5/2025</t>
  </si>
  <si>
    <t>Κατασκευή έργων διαχείρισης λυμάτων οικισμών Αντιμάχειας και Κεφάλου νήσου Κω - Β΄ φάση</t>
  </si>
  <si>
    <t>ΔΕΥΑ Κω</t>
  </si>
  <si>
    <r>
      <rPr>
        <b/>
        <sz val="10"/>
        <color rgb="FF000000"/>
        <rFont val="Arial Narrow"/>
        <family val="2"/>
      </rPr>
      <t>ΥΕ1 (Δίκτυα):</t>
    </r>
    <r>
      <rPr>
        <sz val="10"/>
        <color rgb="FF000000"/>
        <rFont val="Arial Narrow"/>
        <family val="2"/>
      </rPr>
      <t xml:space="preserve"> Η σύμβαση υπογράφτηκε 25/6/2018. Καθυστέρησε η υλοποίηση λόγω και της εύρεσης αρχαίων. 
Με την υπ' αριθμ. 135/10-10-2025 Απόφαση ΔΣ ΔΕΥΑ Κω εγκρίθηκε η διάλυση της εργολαβίας.
</t>
    </r>
    <r>
      <rPr>
        <b/>
        <sz val="10"/>
        <color rgb="FF000000"/>
        <rFont val="Arial Narrow"/>
        <family val="2"/>
      </rPr>
      <t xml:space="preserve">ΥΕ2 (ΕΕΛ): </t>
    </r>
    <r>
      <rPr>
        <sz val="10"/>
        <color rgb="FF000000"/>
        <rFont val="Arial Narrow"/>
        <family val="2"/>
      </rPr>
      <t xml:space="preserve">Συμβασιοποιήθηκε στις 3/6/2021, η κατασκευή και η δοκιμαστική λειτουργία έχουν ολοκληρωθεί. 
</t>
    </r>
    <r>
      <rPr>
        <b/>
        <sz val="10"/>
        <color rgb="FF000000"/>
        <rFont val="Arial Narrow"/>
        <family val="2"/>
      </rPr>
      <t xml:space="preserve">ΥΕ3 (Αρχαιολογικές εργασίες): </t>
    </r>
    <r>
      <rPr>
        <sz val="10"/>
        <color rgb="FF000000"/>
        <rFont val="Arial Narrow"/>
        <family val="2"/>
      </rPr>
      <t xml:space="preserve">Η ΑΥΙΜ υπογράφτηκε 12/10/2018 ενώ μετά την 8η τροποποίησή της είχε π/υ 586.251,70 € (π/υ Β΄ Φάσης: 100.000,00 €). Η συνέχιση της αρχαιολογίας συναρτάται με το έργο κατασκευής των δικτύων αποχέτευσης.
</t>
    </r>
    <r>
      <rPr>
        <b/>
        <sz val="10"/>
        <color rgb="FF000000"/>
        <rFont val="Arial Narrow"/>
        <family val="2"/>
      </rPr>
      <t>ΥΕ5 (Αντλιοστάσια):</t>
    </r>
    <r>
      <rPr>
        <sz val="10"/>
        <color rgb="FF000000"/>
        <rFont val="Arial Narrow"/>
        <family val="2"/>
      </rPr>
      <t xml:space="preserve"> Προεγκρίθηκε 16/4 η δημοπράτηση. Στάδιο δημοσίευσης διακήρυξης.
</t>
    </r>
    <r>
      <rPr>
        <b/>
        <sz val="10"/>
        <color rgb="FF000000"/>
        <rFont val="Arial Narrow"/>
        <family val="2"/>
      </rPr>
      <t>ΥΕ6 (Ολοκλήρωση δικτύων)</t>
    </r>
    <r>
      <rPr>
        <sz val="10"/>
        <color rgb="FF000000"/>
        <rFont val="Arial Narrow"/>
        <family val="2"/>
      </rPr>
      <t>: Υποβλήθηκε 15/5 αίτημα δημοπράτησης για προέγκριση. Επιστράφηκε 10/6 για συμπλήρωση.</t>
    </r>
  </si>
  <si>
    <t>29/4/2024 ΟΕ 4/7/2025</t>
  </si>
  <si>
    <t>Εγκατάσταση Επεξεργασίας και Διάθεσης Λυμάτων Δήμου Χάλκης - Β' Φάση</t>
  </si>
  <si>
    <r>
      <rPr>
        <b/>
        <sz val="10"/>
        <color rgb="FF000000"/>
        <rFont val="Arial Narrow"/>
        <family val="2"/>
      </rPr>
      <t>Υ/Ε 1</t>
    </r>
    <r>
      <rPr>
        <sz val="10"/>
        <color rgb="FF000000"/>
        <rFont val="Arial Narrow"/>
        <family val="2"/>
      </rPr>
      <t xml:space="preserve"> </t>
    </r>
    <r>
      <rPr>
        <b/>
        <sz val="10"/>
        <color rgb="FF000000"/>
        <rFont val="Arial Narrow"/>
        <family val="2"/>
      </rPr>
      <t>(ΕΕΛ)</t>
    </r>
    <r>
      <rPr>
        <sz val="10"/>
        <color rgb="FF000000"/>
        <rFont val="Arial Narrow"/>
        <family val="2"/>
      </rPr>
      <t xml:space="preserve">: Η σύμβαση υπογράφτηκε 12/4/2022 (Ανάδοχος: ΣΥΡΜΕΤ). Στάδιο υλοποίησης με σημαντική καθυστέρηση. Εγκρίθηκε 12/5/2026 ο 2ος ΑΠΕ και 1η ΣΣ.
</t>
    </r>
    <r>
      <rPr>
        <b/>
        <sz val="10"/>
        <color rgb="FF000000"/>
        <rFont val="Arial Narrow"/>
        <family val="2"/>
      </rPr>
      <t>Υ/Ε 2 (Συνδέσεις ΟΚΩ)</t>
    </r>
    <r>
      <rPr>
        <sz val="10"/>
        <color rgb="FF000000"/>
        <rFont val="Arial Narrow"/>
        <family val="2"/>
      </rPr>
      <t xml:space="preserve">: Ενεργοποιήθηκε με την υπ' αριθμ. 181/29-5-2025 Απόφαση ΠΕ ΠΝΑ. Σε στάδιο υλοποίησης των εργασιών σύνδεσης από συνεργείο του ΔΕΔΔΗΕ.
</t>
    </r>
    <r>
      <rPr>
        <b/>
        <sz val="10"/>
        <color rgb="FF000000"/>
        <rFont val="Arial Narrow"/>
        <family val="2"/>
      </rPr>
      <t>Υ/Ε 3 (Μελέτη αντικατάστασης τμήματος αγωγού προσαγωγής)</t>
    </r>
    <r>
      <rPr>
        <sz val="10"/>
        <color rgb="FF000000"/>
        <rFont val="Arial Narrow"/>
        <family val="2"/>
      </rPr>
      <t xml:space="preserve">: Η σύμβαση υπογράφτηκε 1/10/2024. Η μελέτη ολοκληρώθηκε.
</t>
    </r>
    <r>
      <rPr>
        <b/>
        <sz val="10"/>
        <color rgb="FF000000"/>
        <rFont val="Arial Narrow"/>
        <family val="2"/>
      </rPr>
      <t>Υ/Ε4 (Αγωγός Προσαγωγής):</t>
    </r>
    <r>
      <rPr>
        <sz val="10"/>
        <color rgb="FF000000"/>
        <rFont val="Arial Narrow"/>
        <family val="2"/>
      </rPr>
      <t xml:space="preserve"> Δημοπρατήθηκε 18/9/2025 και ήταν άγονος. Στάδιο επικαιροποίησης μελέτης - τευχών με προσθήκη του δρόμου και επαναδημοπράτησης.</t>
    </r>
  </si>
  <si>
    <t>7/2/2024 9/4/2026</t>
  </si>
  <si>
    <t>Αντικατάσταση - Επέκταση δικτύου ύδρευσης των οικισμών Χώρας, Δρυοπίδας και Μέριχα Κύθνου</t>
  </si>
  <si>
    <t xml:space="preserve">Η σύμβαση υπογράφτηκε 10/6/2022. Ανάδοχος ΣΜΙΛΗ ΑΤΕ, έκπτωση 18,64%. Το φυσικό και το οικονομικό αντικείμενο του έργου ολοκληρώθηκαν. </t>
  </si>
  <si>
    <t>26/6/2023 16/10/2023 13/1/2025 15/12/2025</t>
  </si>
  <si>
    <t>Αναβάθμιση Υποδομών Ύδρευσης Πάρου</t>
  </si>
  <si>
    <t>ΔΕΥΑ Πάρου</t>
  </si>
  <si>
    <r>
      <rPr>
        <b/>
        <sz val="10"/>
        <color rgb="FF000000"/>
        <rFont val="Arial Narrow"/>
        <family val="2"/>
      </rPr>
      <t>ΥΕ 1 (Αφαλάτωση): </t>
    </r>
    <r>
      <rPr>
        <sz val="10"/>
        <color rgb="FF000000"/>
        <rFont val="Arial Narrow"/>
        <family val="2"/>
      </rPr>
      <t xml:space="preserve">Στον 1ο διαγωνισμό κατατέθηκαν προδικαστικές προσφυγές και από τους 2 προσφέροντες Οικονομικούς Φορείς και η ΕΑΑΔΗΣΥ ζήτησε την απόρριψή τους. Με την υπ' αριθμ. 130/6-11-2025 Απόφαση ΔΣ απορρίφθηκαν οι προσφορές και ματαιώθηκε ο διαγωνισμός. 
Προεγκρίθηκε 13/1/2026 η επαναδημοπράτηση της προμήθειας. Κατατέθηκαν νέες προδικαστικές προσφυγές. Ο νεός διαγωνισμός ακυρώθηκε. Θα γίνει επαναδημοπράτηση 
</t>
    </r>
    <r>
      <rPr>
        <b/>
        <sz val="10"/>
        <color rgb="FF000000"/>
        <rFont val="Arial Narrow"/>
        <family val="2"/>
      </rPr>
      <t xml:space="preserve">ΥΕ 2 (Αντικατάσταση Δικτ. Υδρευσης Αρχιλόχου): </t>
    </r>
    <r>
      <rPr>
        <sz val="10"/>
        <color rgb="FF000000"/>
        <rFont val="Arial Narrow"/>
        <family val="2"/>
      </rPr>
      <t>Η σύμβαση υπογράφτηκε 16/6/2025. Ανάδοχος: Τεχνοκυκλαδική ΑΤΕ, έκπτωση 17,82%. Στάδιο υλοποίησης.</t>
    </r>
  </si>
  <si>
    <t>Κατασκευή δεξαμενής ύδρευσης στην Καρδάμαινα Κω</t>
  </si>
  <si>
    <t>Η σύμβαση υπογράφηκε 23/2/2023 (ανάδοχος: ΤΣΑΤΤΑΛΙΟΣ ΜΙΧ. –ΚΟΣΜΟΣ ΘΕΟΔ. Ο.Ε.) και έχει ολοκληρωθεί.
Το υποέργο ηλεκτροδότησης (ΥΕ 2) ενεργοποιήθηκε με την υπ' αριθμ. 75/7-4-2026 Απόφαση ΔΣ έγκρισης της δαπάνης και αναμένεται η πληρωμή και κατόπιν σύνδεση με το δίκτυο ΔΕΔΔΗΕ.</t>
  </si>
  <si>
    <t>2/4/2024 16/1/2025 19/12/2025</t>
  </si>
  <si>
    <t>Αντικατάσταση δικτύου διανομής νερού πόλης Κω</t>
  </si>
  <si>
    <r>
      <rPr>
        <sz val="10"/>
        <color rgb="FF000000"/>
        <rFont val="Arial Narrow"/>
        <family val="2"/>
      </rPr>
      <t>Η σύμβαση του έργου κατασκευής υπογράφτηκε 11/3/2026. Ανάδοχος</t>
    </r>
    <r>
      <rPr>
        <i/>
        <sz val="10"/>
        <color rgb="FF000000"/>
        <rFont val="Arial Narrow"/>
        <family val="2"/>
      </rPr>
      <t>: 3Κ Τεχνική ΑΤΕ με έκπτωση 17,48%, 577.635,92 €</t>
    </r>
    <r>
      <rPr>
        <sz val="10"/>
        <color rgb="FF000000"/>
        <rFont val="Arial Narrow"/>
        <family val="2"/>
      </rPr>
      <t>). Στάδιο έναρξης εργασιών. 
Η ΑΥΙΜ της αρχαιολογικής παρακολούθηση υπογράφτηκε 17/1/2026 και έγινε πρόσληψη 1 αρχαιολόγου και 2 εργατοτεχνητών.</t>
    </r>
  </si>
  <si>
    <t>2/4/2024 19/12/2025</t>
  </si>
  <si>
    <t>Αναβάθμιση μονάδας αφαλάτωσης Ερμούπολης Σύρου</t>
  </si>
  <si>
    <t>ΔΕΥΑ Σύρου</t>
  </si>
  <si>
    <t>Η σύμβαση υπογράφτηκε στις 20/12/2024. Ανάδοχος WATERA HELLAS ABEE. Η προμήθεια ολοκληρώθηκε.</t>
  </si>
  <si>
    <t>Δίκτυο ύδρευσης Κοινότητας Άρνης, Δήμου Άνδρου</t>
  </si>
  <si>
    <t>Δήμος Άνδρου</t>
  </si>
  <si>
    <t>Η σύμβαση υπογράφτηκε 14/7/2025. Ανάδοχος: "Α. ΝΙΚΟΛΙΑΣ ΕΕ", έκπτωση 16,91%. Στάδιο υλοποίησης εργασιών. 
Υπεγράφη 4/5/2026 η σύμβαση του ΥΕ3 για τον Τεχνικό Σύμβουλο.</t>
  </si>
  <si>
    <t>10/4/2024 30/7/2025 21/11/2025</t>
  </si>
  <si>
    <t>Προμήθεια και εγκατάσταση τριών δεξαμενών ύδρευσης Δ. Μήλου</t>
  </si>
  <si>
    <r>
      <rPr>
        <sz val="10"/>
        <color rgb="FF000000"/>
        <rFont val="Arial Narrow"/>
        <family val="2"/>
      </rPr>
      <t xml:space="preserve">Προεγκρίθηκε 22/1 η επαναδημοπράτηση. 
Δημοπρατήθηκε 27/3/2025. Μειοδότης: AQUASTAR με ποσό </t>
    </r>
    <r>
      <rPr>
        <b/>
        <sz val="10"/>
        <color rgb="FF000000"/>
        <rFont val="Arial Narrow"/>
        <family val="2"/>
      </rPr>
      <t>600.160,00</t>
    </r>
    <r>
      <rPr>
        <sz val="10"/>
        <color rgb="FF000000"/>
        <rFont val="Arial Narrow"/>
        <family val="2"/>
      </rPr>
      <t xml:space="preserve"> € με ΦΠΑ.
Εγκρίθηκαν τα πρακτικά του διαγωνισμού, και η κατακύρωση με την υπ' αριθμ. 92/7-7-2025 Απόφαση Δημοτικής Επιτροπής.
Υποβλήθηκαν προδικαστικές προσφυγές και από τους δύο συμμετέχοντες στο διαγωνισμό (και παρεμβάσεις) στην ΕΑΔΗΣΥ, η οποίες απορρίφθηκαν με Αποφάσεις που εκδόθηκαν στις 2/10.
Εν συνεχεία έγινε προσφυγή στο διοικητικό Εφετείο η οποία εκδικάστηκε και αναμένεται η καθαρογραφή της Απόφασης.</t>
    </r>
  </si>
  <si>
    <t>Αντικατάσταση Δικτύου Ύδρευσης Καταπόλων Αμοργού</t>
  </si>
  <si>
    <t>Η σύμβαση υπογράφτηκε 17/2/2025. Ανάδοχος “Α.ΝΙΚΟΛΙΑΣ ΕΕ” με έκπτωση 26%. 
Στάδιο υλοποίησης εργασιών.</t>
  </si>
  <si>
    <t>4/4/2024 24/3/2025</t>
  </si>
  <si>
    <t>Αναβάθμιση Συστήματος Προσκρουστήρων Λιμένα Μυκόνου</t>
  </si>
  <si>
    <t>Δημοτικό Λιμενικό Ταμείο Μυκόνου</t>
  </si>
  <si>
    <t>ΥΕ1:11/12/2025 υπογράφτηκε η σύμβασης. Ανάδοχος: ΣΙΠΣΕΙΦ. Απορρίφθηκε 8/5 αίτημα τροποποίησης της σύμβασης με αλλαγή τύπου και αριθμού προσκρουστήρων. ΥΕ2: 5/10/2022 υπογράφτηκε η σύμβαση. Ανάδοχος: OCEANICA ENGINEERING.
ΥΕ3: 9/12/2025 υπογράφτηκε η σύμβαση. Ανάδοχος: OCEANICA ENGINEERING.</t>
  </si>
  <si>
    <t>31/7/2023 16/12/2025</t>
  </si>
  <si>
    <t>Βελτίωση Εγκαταστάσεων Παλαιού Λιμένα Μυκόνου</t>
  </si>
  <si>
    <t>Στάδιο εξασφάλισης των απαραίτητων εγκρίσεων (ΕΦΑΚ και ΥΝΑΝΠ για έγκριση εκτέλεσης έργου) για τα ΥΕ 2 και 3, μετά την οριστικοποίηση του ΦΑ. Στάδιο εκπόνησης μελετών με ανάθεση απο το ΔΛΤ για το ΥΕ 1 και σύνταξης επικαιροποιημένων μελετών προμήθειας και ΤΔ για τα ΥΕ 2 και 3.</t>
  </si>
  <si>
    <t>17/7/2025</t>
  </si>
  <si>
    <t>Προμήθεια και εγκατάσταση συστημάτων ασφαλείας (ISPS) στο λιμάνι Πόθιας Καλύμνου</t>
  </si>
  <si>
    <t>Δημοτικό Λιμενικό Ταμείο Καλυμνίων</t>
  </si>
  <si>
    <t>Αναμένεται η υπογραφή Προγραμματικής Σύμβασης μεταξύ Δήμου Καλύμνου και Δ.Λ.Τ.Κ για τη συμπλήρωση μελέτης και επικαιροποίησης τευχών δημοπράτησης . Εκτιμάται ότι θα σταλεί αίτημα δημοπράτησης τον Ιούνιο 2026.</t>
  </si>
  <si>
    <t>Προμήθεια και Εγκατάσταση Συστημάτων Ασφαλείας (ISPS) στα λιμάνια Σύμης, Καστελόριζου, Κάσου, Πηγαδίων και Διαφανίου Καρπάθου</t>
  </si>
  <si>
    <t>Δημοτικό Λιμενικό Ταμείο Νότιας Δωδεκανήσου</t>
  </si>
  <si>
    <t>Στάδιο εξασφάλισης σύμφωνης γνώμης ΕΦΑΔ και έγκρισης εκτέλεσης έργου από ΥΝΑΝΠ. Προέκυψε αντίρρηση για το σημείο τοποθέτησης στη Σύμη και γίνονται ενέργειες για να παρακαμφθεί.Επικαιροποίηση μελέτης προμήθειας και τευχών δημοπράτησης .</t>
  </si>
  <si>
    <t>17/7/2025 22/7/2025 ΟΕ</t>
  </si>
  <si>
    <t>Βελτίωση λιμένα Ηρακλειάς</t>
  </si>
  <si>
    <t>Δήμος Νάξου και Μικρών Κυκλάδων</t>
  </si>
  <si>
    <t>Η γεωτεχνική μελέτη θα εκπονηθεί από τον ανάδοχο. Στάδιο επικαιροποίησης Τευχών Δημοπράτησης.</t>
  </si>
  <si>
    <t>Βελτίωση Επαρχιακής Οδού Κιόνια - Αγία Μαρίνα Τήνου</t>
  </si>
  <si>
    <t>Εγκρίθηκε 13/6/2025 η μελέτη κτηματογράφησης και οι πράξεις αναλογισμού. ΣΣτάδιο ανάθεσης σε δικηγόρο-μηχανικό η διαδικασία των απαλλοτριώσεων, επικαιροποίησης των κτηματολογικών διαγραμμάτων και υπαγωγή στη διαδικασία του αρ. 7Α του ν. 2882/2001. Το κυρίως υποέργο θα δημοπρατηθεί με το άρθ. 50 του ν. 4412/2016.
Ολοκληρώθηκε η σύμβαση με τον τεχνικό σύμβουλο για την προετοιμασία του διαγωνισμού. Έχουν ζητηθεί διορθώσεις και αναμένεται η οριστική παραλαβή του παραδοτέου του συμβούλου.</t>
  </si>
  <si>
    <t>Κατασκευή νέου τεχνικού γεφύρωσης ποταμού Γαδουρά επί της Εθνικής Οδού
Ρόδου - Λίνδου</t>
  </si>
  <si>
    <t>Υποβλήθηκε η μελέτη κτηματολογίου και εκκρεμεί η έγκρισή της. Θα δημοπρατηθεί με το άρθ. 50. Η σύμβαση με τεχνικό σύμβουλο προετοιμασίας των τευχών δημοπράτησης υπογράφτηκε 29/10/2025. Η μελέτη υπεβλήθη από τον ανάδοχο αλλά έχει επιστραφεί για διορθώσεις και αναμόρφωση προυπολογισμού.Αναμένεται η υποβολή αιτήματος για προέγκριση δημοπράτησης εντός Ιουνίου.</t>
  </si>
  <si>
    <t>Βελτίωση οδού προς παραλία Αγίας Άννας &amp; Μονή Χοζοβιώτισσας, ν. Αμοργού</t>
  </si>
  <si>
    <t>Η σύμβαση για τη συμπλήρωση της μελέτης σε επίπεδο οριστικής υπογράφτηκε 12/12/2024. Ολοκληρώθηκε. Προεγκρίθηκε 18/2 η δημοπράτηση του κυρίως ΥΕ. Η δημοπράτηση έγινε 24/3 και η αποσφράγιση των προσφορών 30/3. Έχουν υποβληθεί 2 προσφορές στον διαγωνισμό. Στάδιο έγκρισης 1ου Πρακτικού της Επιτροπής Διαγωνισμού. Η σύμβαση αναμένεται να υπογραφθεί μέσα στον Ιούνιο.</t>
  </si>
  <si>
    <t>17/7/2024 2/12/2025 ΟΕ</t>
  </si>
  <si>
    <t>Βελτίωση της Οδικής Ασφάλειας Επαρχιακού Οδικού Δικτύου Νήσου Σύμης</t>
  </si>
  <si>
    <t>Η σύμβαση υπογράφτηκε 6/5/2022. Ανάδοχος: «Κ/Ξ ΧΑΤΖΗΚΑΛΦΑΣ ΝΙΚΟΛΑΟΣ - VAST - MAKE I.K.E.», μέση έκπτωση 13,44%. Το φυσικό αντικείμενο ολοκληρώθηκε. Υποβλήθηκε 15/6 σχέδιο 5ου ΑΠΕ για προέγκριση. Υποβλήθηκε 12/6 ΤΔΠ.</t>
  </si>
  <si>
    <t>6/7/2023 17/12/2024 21/5/2025 23/12/2025</t>
  </si>
  <si>
    <t>Βελτίωση Ασφάλειας Επαρχιακού Οδικού Δικτύου Δυτικού Άξονα Νήσου Ρόδου</t>
  </si>
  <si>
    <t>Η σύμβαση υπογράφτηκε 28/11/2023. Ανάδοχος Χατζηκάλφας Ν. με έκπτωση 36%. Το φυσικό αντικείμενο ολοκληρώθηκε. Εγκρίθηκε 13/3 η Τελική Επιμέτρηση. Προεγκρίθηκε 16/6 σχέδιο 5ου υπερβατικού ΑΠΕ.</t>
  </si>
  <si>
    <t>4/7/2023 4/9/2024 22/11/2024 30/5/2025 23/12/2025 23/6/2026</t>
  </si>
  <si>
    <t>Βελτίωση Ασφάλειας Επαρχιακού Οδικού Δικτύου νήσου Λέρου</t>
  </si>
  <si>
    <t>Προεγκρίθηκε 15/7/2025 η δημοπράτηση. Δημοπρατήθηκε 8/9/2025. Εγκρίθηκε 12/5 το 3ο πρακτικό από την ΠΕ. Αναμένεται αίτημα υπογραφής σύμβασης για προέγκριση. Προσωρινός μειοδότης Νικολιάς. Η ισχύς των προσφορών λήγει 8/7. Θα ζητήσει παράταση ισχύος.</t>
  </si>
  <si>
    <t>6/7/2023 20/6/2025 25/6/2026</t>
  </si>
  <si>
    <t>Εκσυγχρονισμός και επέκταση του Δημοτικού Σχολείου Χώρας Άνδρου</t>
  </si>
  <si>
    <t xml:space="preserve">Δήμος Άνδρου </t>
  </si>
  <si>
    <t>Η σύμβαση για το κύριο υποέργο υπογράφτηκε 20/7/2021. Το σχολείο ολοκληρώθηκε και λειτουργεί.</t>
  </si>
  <si>
    <t>16/6/2023 10/8/2023 31/5/2024 23/12/2024</t>
  </si>
  <si>
    <t>Επέκταση Νηπιαγωγείου Καταπόλων Αμοργού</t>
  </si>
  <si>
    <t>Η σύμβαση για το κύριο ΥΕ1 υπογράφτηκε την 1/3/2022 Ανάδοχος: VASTE - MAKE IKE. Εκκρεμεί δημοσιονομική διόρθωση για την αλλαγή αντλίας θερμότητας.
Υπογράφτηκε στις 22/5/2024 η σύμβαση για το ΥΕ2. Υπογράφτηκε στις 27/5/2024 η σύμβαση για το ΥΕ5.
Υπογράφτηκε στις 29/5/2024 η σύμβαση για το ΥΕ4.
Υπογράφτηκε στις 17/6/2024 η σύμβαση για το ΥΕ6.
Υπογράφτηκε στις 27/9/2024 η σύμβαση για το ΥΕ3 (προμήθεια συνθετικού χλοοτάπητα).
Υπογράφτηκε στις 27/9/2024 η σύμβαση για το ΥΕ7 (προμήθεια οργάνων παιδικής χαράς). Το φυσικό αντικείμενο ολοκληρώθηκε και το έργο λειτουργεί.</t>
  </si>
  <si>
    <t>21/6/2023 1/5/2024 12/3/2025</t>
  </si>
  <si>
    <t>Στατική Ενίσχυση και Ενεργειακή Αναβάθμιση Δημοτικού Σχολείου Πολλωνίων Μήλου</t>
  </si>
  <si>
    <t>Τέθηκε 26/1 σε επιτήρηση με προθεσμία συμμόρφωσης 28/2.  Δεν προεγκρίθηκε 8/4 η δημοπράτηση. Ζητήθηκε η επανυποβολή αιτήματος.</t>
  </si>
  <si>
    <t>29/10/2024</t>
  </si>
  <si>
    <t>Στατική ενίσχυση και ενεργειακή αναβάθμιση σχολικών μονάδων δευτεροβάθμιας εκπαίδευσης Δ. Νάξου &amp; Μικρών Κυκλάδων</t>
  </si>
  <si>
    <t>Η σύμβαση εκπόνησης συμπληρωματικών μελετών για το Γυμνάσιο Χαλκείου (ΥΕ2) υπογράφτηκε 16/10/2025. Στάδιο παραλαβής των μελετών. Η εκπόνηση των συμπληρωματικών μελετών για το 1o Γυμνάσιο Νάξου (Χώρα) ανατέθηκε με πόρους του Δήμου. Ημερομηνία σύμβασης 18/12/2025 με αρχικό χρονοδιάγραμμα 4 μηνών στο οποίο δόθηκε παράταση έως 23/5. Στάδιο παραλαβής των μελετών.</t>
  </si>
  <si>
    <t>Κατασκευή κτιρίου πολλαπλών χρήσεων στο ΕΠΑΛ Νάξου</t>
  </si>
  <si>
    <t>Προεγκρίθηκε 17/6 η δημοπράτηση. Υποβλήθηκε 25/11 ΤΔΠ γιατί έχει αυξηθεί ο π/υ. Στις 29/6 δημοσιεύθηκε η διακήρυξη. Υποβολή προσφορών έως 24/7 και αποσφράγιση στις 27/7.</t>
  </si>
  <si>
    <t>Αναβάθμιση - επέκταση Δημοτικού Σχολείου Φρυ Κάσου</t>
  </si>
  <si>
    <t>Δήμος Κάσου / Κολοσσος 2047</t>
  </si>
  <si>
    <t xml:space="preserve">ΥΕ1: Η μελέτη έχει ολοκληρωθεί.Στάδιο τροποποίησης τοπικού ρυμοτομικού (Στις 13/3/2026 διαβιβάστηκε στο ΣτΕ και αναμένεται η έγκρισή  του εως 30/6 . Μετά την έγκριση θα πρέπει να δημοσίευθεί στο ΦΕΚπου αναμένεται να γίνει  έως 30/6 ). Κατόπιν αυτών ακολουθεί η έκδοση οικοδομικής άδειας και η ολοκλήρωση του φακέλου για την υποβολή αιτήματος δημοπράτησης.
ΥΕ2: Ολοκληρώθηκε η διαδικασία αγοράς όμορου ακινήτου. Στάδιο πληρωμής.
ΥΕ5: Υπογράφτηκε 6/8/2025 προγραμματική σύμβαση με ΚΟΛΟΣΣΟΣ ΑΟΤΑ. </t>
  </si>
  <si>
    <t>Ανέγερση νηπιαγωγείου στον Αδάμαντα Μήλου</t>
  </si>
  <si>
    <t>Προεγκρίθηκε 11/9 η δημοπράτηση της μελέτης. Δημοσιεύθηκε 9/2 η διακήρυξη. Υποβολή προσφορών έως 10/3 και αποσφράγιση στις 13/3. Στάδιο αξιολόγησης προσφορών.</t>
  </si>
  <si>
    <t>Αποκατάσταση και επέκταση κτιρίου για χρήση από το 3ο Νηπιαγωγείο Κω</t>
  </si>
  <si>
    <t>Προεγκρίθηκε 6/4 η δημοπράτηση. Δημοσιεύθηκε 6/5 η διακήρυξη. Υποβολή προσφορών έως 25/5 και αποσφράγιση στις 29/5.</t>
  </si>
  <si>
    <t>Ανέγερση Ολοήμερου Νηπιαγωγείου Παστίδας Ρόδου</t>
  </si>
  <si>
    <t>Δήμος Ρόδου</t>
  </si>
  <si>
    <t>Εγκρίθηκε 27/1/2026 το κτιριολογικό πρόγραμμα. Προεγκρίθηκε 27/4 η δημοπράτηση.</t>
  </si>
  <si>
    <t>Αναβάθμιση κτιρίου για τη στέγαση του νηπιαγωγείου Γαλανάδου Νάξου</t>
  </si>
  <si>
    <t>Η σύμβαση υπογράφτηκε στις 29/9/2025. Ανάδοχος: ΑΜΕΡΓΟΝ ΙΚΕ. Στάδιο υλοποίησης. 26/5/26 εγκρίθηκε παράταση 3 μηνών (έως 29/8/2026)</t>
  </si>
  <si>
    <t>10/12/2024 2/10/2025</t>
  </si>
  <si>
    <t>Αναβάθμιση ηλεκτρονικού εξοπλισμού Πανεπιστημίου Αιγαίου</t>
  </si>
  <si>
    <t>Οι συμβάσεις για τα ΥΕ 1 &amp; 2 υπογράφτηκαν 6/6/2023 και 8/6/2023 και για τα ΥΕ 3 και 4 υπογράφτηκαν 10/2/2025 και 10/02/2025. Ο εξοπλισμός παραδόθηκε και παραλήφθηκε. 
Η πράξη ολοκληρώθηκε.</t>
  </si>
  <si>
    <t>16/6/2023 22/11/2023 2/12/2024</t>
  </si>
  <si>
    <t>Εξοπλισμός ΤΠΕ εκπαιδευτικών δομών πρωτοβάθμιας και δευτεροβάθμιας εκπαίδευσης
Περιφέρειας Νοτίου Αιγαίου</t>
  </si>
  <si>
    <t>Υπουργείο Παιδείας, Θρησκευμάτων &amp; Αθλητισμού-ΔΤΥ</t>
  </si>
  <si>
    <t>Η πράξη περιλαμβάνει 3 ΥΕ προμηθειών. Απορρίφθηκε 15/6 αίτημα δημοπράτησης για προέγκριση. Θα επανυποβληθεί με επικαιροποιημένο προϋπολογισμό, λόγω ανατιμήσεων των προμηθευόμενων ειδών. Υποβλήθηκε 22/6 ΤΔΠ με νέο π/υ 3.845.690€.</t>
  </si>
  <si>
    <t>23/12/2025</t>
  </si>
  <si>
    <t>Προμήθεια τεχνικού και εκπαιδευτικού εξοπλισμού για τις Ακαδημίες Εμπορικού Ναυτικού Καλύμνου και Σύρου</t>
  </si>
  <si>
    <t xml:space="preserve">Υπουργείο Ναυτιλίας και Νησιωτικής  Πολιτικής
</t>
  </si>
  <si>
    <t>Προεγκρίθηκε 8/12 η δημοπράτησης. Δημοσίευση διακήρυξης στις 16/12/2025 (αποστολή στην ΕΕ). Αρχική καταληκτική ημερομηνία υποβολής προσφορών 17/2/2026.  Αρχική ημερομηνία αποσφράγισης προσφορών 24/2/2026.
Στις 8/1/2026 έγινε τροποποίηση της διακήρυξης λόγω ενός λάθους στις τεχνικές προδιαγραφές ενός είδους. ΝΕΑ καταληκτική ημερομηνία υποβολής προσφορών 4/3/2026 και ΝΕΑ ημερομηνία αποσφράγισης προσφορών 10/3/2026. Στάδιο αξιολόγησης Τεχνικών Προσφορών.</t>
  </si>
  <si>
    <t>Bρεφονηπιακός σταθμός Φιλωτίου Νάξου</t>
  </si>
  <si>
    <t>Η σύμβαση υπογράφτηκε 5/5/2021. Ανάδοχος ΜΤ ΑΤΕ με έκπτωση 33%. Το φυσικό αντικείμενο ολοκληρώθηκε. 
Οι συμβάσεις για τις προμήθειες υπογράφτηκαν: ΥΕ3 27/12/2022, ΥΕ4 27/12/2022, ΥΕ5 23/12/2022, ΥΕ6 23/12/2022, ΥΕ7 23/12/2022 και ΥΕ8 27/12/2022. Ο εξοπλισμός παραδόθηκε. 
ΥΕ9: Σύνδεση με ΔΕΔΔΗΕ.
Ο Βρεφονηπιακός σταθμός λειτουργεί.</t>
  </si>
  <si>
    <t>22/5/2023 5/10/2023 2/12/2024</t>
  </si>
  <si>
    <t>Βρεφονηπιακός σταθμός Μαρμάρων ν. Πάρου</t>
  </si>
  <si>
    <t>Η σύμβαση υπογράφτηκε 3/2/2021. Ανάδοχος ΑΔΑΜΙΔΗΣ με έκπτωση 32,28%. Το φυσικό αντικείμενο ολοκληρώθηκε. Οι συμβάσεις για την προμήθεια του εξοπλισμού (ΥΕ2 και ΥΕ4) υπογράφτηκαν στις 28/2/2025 και η προμήθεια έχει ολοκληρωθεί. Δεν χορηγήθηκε πιστοποιητικό πυροπροστασίας από την Πυροσβεστική και απαιτούνται κάποιες ενέργεις από τον Δήμο. Αναμένεται η έναρξη λειτουργίας του Βρεφονηπιακού Σταθμού τον Σεπτέμβριο 2026.</t>
  </si>
  <si>
    <t>22/5/2023 6/8/2024 4/2/2025 1/7/2025</t>
  </si>
  <si>
    <t>Κατασκευή βρεφονηπιακού σταθμού στον οικισμό Καμάρας νήσου Λέρου</t>
  </si>
  <si>
    <t>Η σύμβαση υπογράφτηκε 16/3/2026. Ανάδοχος Ενωση Οικονομικών Φορέων: «Μουντρίας, Ζαντές, Λάτσος, Πυργάκης» με έκπτωση 48,3%. Στάδιο εκπόνησης μελέτης.</t>
  </si>
  <si>
    <t>18/10/2024</t>
  </si>
  <si>
    <t>Παιδικός σταθμός Ιουλίδας Κέας</t>
  </si>
  <si>
    <t>Δήμος Κέας</t>
  </si>
  <si>
    <t>Υπογράφτηκε 15/9/2025 προγραμματική σύμβαση μεταξύ Δήμου και ΜΟΔ ΑΕ. Προεγκρίθηκε 6/4 η δημοπράτηση. Αναμένεται δημοσίευση της Διακήρυξης στο τέλος Μαϊου 2026.</t>
  </si>
  <si>
    <t>Αποκατάσταση - επέκταση κτιρίου και διαμόρφωσή του σε παιδικό σταθμό στο Μανδράκι Νισύρου</t>
  </si>
  <si>
    <t>Δήμος Νισύρου / Περιφέρεια Νοτίου Αιγαίου</t>
  </si>
  <si>
    <t>Η Προγραμματική Σύμβαση του Δήμου με την ΠΝΑ υπογράφτηκε 17/11/2025.
Δόθηκε προέγκριση άδειας δόμησης 4/2/2026.  Απορρίφθηκε 30/4 αίτημα δημοπράτησης. Η στατική μελέτη πρέπει να μελετηθεί εκ νέου για την προσθήκη ανελκυστήρων και να γίνει ανασύνταξη του προυπολογισμού.</t>
  </si>
  <si>
    <t>21/10/2024</t>
  </si>
  <si>
    <t>Βρεφονηπιακός σταθμός Χώρας Αστυπάλαιας</t>
  </si>
  <si>
    <t>Δήμος Αστυπάλαιας / ΔΑΦΝΗ</t>
  </si>
  <si>
    <t>Η προγραμματική σύμβαση με το Δίκτυο Δάφνη υπογράφτηκε 31/12/2025. Οι μελέτες εκπονούνται από το Δίκτυο Δάφνη. Εκτιμούν την ολοκλήρωσή τους περί τα τέλη Ιουνίου (μαζί με την έκδοση Οικοδομικής Άδειας).</t>
  </si>
  <si>
    <t>18/10/2024 6/3/2026</t>
  </si>
  <si>
    <t>Αναβάθμιση και ανανέωση εξοπλισμού Γενικού Νοσοκομείου Σύρου «Βαρδάκειο &amp; Πρώιο» &amp; Γ.Ν. - Κ.Υ. Νάξου</t>
  </si>
  <si>
    <t>Γενικό Νοσοκομείο Σύρου 
«Βαρδάκειο και Πρώιο»</t>
  </si>
  <si>
    <t>Υποέργο 1: Στάδιο υποβολής αιτήματος προέγκρισης δημοπράτησης. (εκτιμώμενη υποβολή έως 20/5).
Υποέργο 2: Ολοκληρώθηκε η προμήθεια και εγκατάσταση της γεννήτριας Ο2.
Υποέργο 3: Δημοσιεύτηκε στις 15/5 η διακήρυξη. Υποβολή πρσφορών έως 3/6 και αποσφράγιση 5/6.
Υποέργο 4: Στάδιο οριστικοποίησης Τεχνικών Προδιαγραφών. Υποβλήθηκε 6/5 ΤΔΠ.</t>
  </si>
  <si>
    <t>27/3/2025</t>
  </si>
  <si>
    <t>Προμήθεια Ασθενοφόρων Οχημάτων και Ιατροτεχνολογικού Εξοπλισμού για τις ανάγκες του ΕΚΑΒ στην Περιφέρεια Νοτίου Αιγαίου</t>
  </si>
  <si>
    <t>Εθνικό Κέντρο Άμεσης Βοήθειας</t>
  </si>
  <si>
    <t>Προεγκρίθηκε 6/5 η δημοπράτηση της προμήθειας ασθενοφόρων. 
Προεγκρίθηκε 8/8 η δημοπράτηση της προμήθειας του εξοπλισμού. Δημοπρατήθηκε 11/11. Στάδιο σύνταξης πρακτικού ανάδειξης προσωρινού αναδόχου για κάποια από τα είδη.</t>
  </si>
  <si>
    <t>27/3/2025 20/1/2026</t>
  </si>
  <si>
    <t xml:space="preserve">Εγκατάσταση πυροπροστασίας στο Κ.Θ.-Κ.Υ. Λέρου και στο Γ.Ν.-Κ.Υ. Καλύμνου «Το Βουβάλειο»  </t>
  </si>
  <si>
    <t>Υπάρχει  μελέτη από τη ΔΤΥ του υπουργείου Υγείας. Στάδιο έγκρισης της μελέτης από την αρμόδια ΠΥ.</t>
  </si>
  <si>
    <t>26/3/2026</t>
  </si>
  <si>
    <t>Προμήθεια Eξοπλισμού στο Γενικό Νοσοκομείο Ρόδου "Ανδρέας Παπανδρέου"</t>
  </si>
  <si>
    <t>Γενικό Νοσοκομείο Ρόδου "Ανδρέας Παπανδρέου"</t>
  </si>
  <si>
    <t>Υπάρχει έγκριση προδιαγραφών,έρευνα αγοράς και επαρκής τεκμηρίωση προϋπολογισμού. Χρειάζεται προσοχή στην επιμέτρηση των FCU που θα τοποθετηθούν πραγματικά, λόγω παράλληλης χρηματοδότησης κι από άλλο έργο.</t>
  </si>
  <si>
    <t>Συμπληρωματική προμήθεια εξοπλισμού Γενικού Νοσοκομείου Σύρου "Βαρδάκειο &amp; Πρώιο"</t>
  </si>
  <si>
    <t>Υπάρχει έγκριση προδιαγραφών,έρευνα αγοράς και επαρκής τεκμηρίωση προϋπολογισμού. Στάδιο υποβολής αιτήματος προέγκρισης δημοπράτησης.</t>
  </si>
  <si>
    <t>Αναβάθμιση εξοπλισμού Γενικού Νοσοκομείου - Κέντρου Υγείας Νάξου</t>
  </si>
  <si>
    <t xml:space="preserve">Υπάρχει έγκριση προδιαγραφών,έρευνα αγοράς και επαρκής τεκμηρίωση προϋπολογισμού. </t>
  </si>
  <si>
    <t xml:space="preserve">Προσθήκη διώροφης πτέρυγας Γ με υπόγειο κατ' επέκταση υφιστάμενων εγκαταστάσεων του ΓΝ-ΚΥ Νάξου, 2ο Τμήμα </t>
  </si>
  <si>
    <t>Έργο τμηματοποιημένο από το ΤΑΑ. Η σύμβαση υπογράφτηκε 25/6/2024 Ανάδοχος: Τεχνική Ανάπτυξη Α.Τ.Ε.Β.Ε.. Στάδιο έναρξης υλοποίησης κτιρίων Β και Γ.
Εχουν ολοκληρωθεί οι αρχαιολογικές έρευνες στο χώρο και εκδόθηκε Απόφαση ΥΠΠΟ για την απόδοσή του, για να γίνει έναρξη των εργασιών. Θα υποβληθεί αίτημα παράτασης. Πρέπει να συνταχθεί νέος πίνακας σταδίων τμηματικής πληρωμής.</t>
  </si>
  <si>
    <t>Αναβάθμιση Υποδομών Πρωτοβάθμιας Φροντίδας Υγείας Γενικού Νοσοκομείου Καρπάθου</t>
  </si>
  <si>
    <t>Γενικό Νοσοκομείο Καρπάθου "¨Αγιος Ιωάννης ο Καρπάθιος"</t>
  </si>
  <si>
    <t xml:space="preserve">Για το έργο διαμόρφωσης χώρου υπάρχουν προμέτρηση και τεκμηρίωση προϋπολογισμού με ελλείψεις. Ο συντάκτης τους έχει βεβαιώσει ότι θα τη συμπληρώσει / βελτιώσει στο προσεχές διάστημα. Δεν προστέθηκε έγκαιρα υποέργο για τη δαπάνη που θα προκύψει από την υλοποίηση της προγραμματικής σύμβασης. </t>
  </si>
  <si>
    <t>26/03/2026</t>
  </si>
  <si>
    <t>Αναβάθμιση πεζοπορικών διαδρομών σε Κάρπαθο και Σαρία</t>
  </si>
  <si>
    <t>Δήμος Καρπάθου</t>
  </si>
  <si>
    <t>Υπάρχει μελέτη εγκεκριμένη από την ΕΦΑ Δωδεκανήσου και σύμφωνη με τη θετική γνωμοδότηση της αρμόδιας ΣΕΠΟΔ και την Δ/νση Δασών.</t>
  </si>
  <si>
    <t>23/10/2025 12/5/2026</t>
  </si>
  <si>
    <t>Υποδομές εξυπηρέτησης ΑμεΑ σε παραλίες Νάξου και Δονούσας</t>
  </si>
  <si>
    <t>Υπάρχει μελέτη με τις τεχνικές προδιαγραφές του εξοπλισμού, έρευνα αγοράς και σχέδιο διακήρυξης. Στάδιο υποβολής αιτήματος προέγκρισης δημοπράτησης (εκτιμώμενη υποβολή έως 30/6/26).</t>
  </si>
  <si>
    <t>23/10/2025</t>
  </si>
  <si>
    <t>Παρεμβάσεις ενίσχυσης αναρριχητικού τουρισμού στην Κάλυμνο</t>
  </si>
  <si>
    <t>Δήμος Καλύμνου</t>
  </si>
  <si>
    <t>Στάδιο επικαιροποίησης της μελέτης και σύνταξης ΤΔ.</t>
  </si>
  <si>
    <t>24/10/2025</t>
  </si>
  <si>
    <t>Ανάπτυξη Εναλλακτικού Τουρισμού στο Δήμο
Αστυπάλαιας</t>
  </si>
  <si>
    <t>Δήμος Αστυπάλαιας</t>
  </si>
  <si>
    <t>Υπάρχει μελέτη προμήθειας, σχέδιο διακήρυξης και έρευνα αγοράς. Αναμένεται αίτημα δημοπράτησης για προέγκριση.</t>
  </si>
  <si>
    <t>9/12/2025 9/4/2026</t>
  </si>
  <si>
    <t>Βελτίωση - Αναβάθμιση μονοπατιών Τήνου</t>
  </si>
  <si>
    <t>Εκκρεμεί η έγκριση από την ΕΦΑ Κυκλάδων και η εκπόνηση οριστικής μελέτης προκειμένου να υποβληθεί αίτημα δημοπράτησης. Στάδιο ανάθεσης μελετών.</t>
  </si>
  <si>
    <t>Κέντρο τεκμηρίωσης και πληροφόρησης ηφαιστείου Σαντορίνης</t>
  </si>
  <si>
    <t>/Στάδιο υποβολής αιτήματος δημοπράτησης προμήθειας εξοπλισμού και λογισμικού. Εκτίμηση υποβολής έως 10/7/2026.</t>
  </si>
  <si>
    <t>Νησίδα Μουσείων Κάστρου Χώρας Νάξου - Β' φάση</t>
  </si>
  <si>
    <t>ΥΕ1: Η Απόφαση υλοποίησης με αυτεπιστασία υπογράφτηκε 27/9/2017 και η 6η τροποποίηση 02/05/2024. Στάδιο υλοποίησης με σημαντική καθυστέρηση. 
ΥΕ3 (Η/Μ εγκαταστάσεις): Ανάδοχος Μαργαρίτης. Υπογραφή σύμβασης 13/1/2023. Οι εργασίες έχουν ολοκληρωθεί για τα κτίρια του Πύργου Γλέζου και Αεροπορίας και η τρέχουσα σύμβαση θα κλείσει στο φυσικό και οικονομικό αντικείμενο που αναλογεί σε αυτά. Για το Αρχαιολογικό Μουσείο θα γίνει νέα δημοπράτηση, όταν ολοκληρωθούν οι οικοδομικές εργασίες. Προεγκρίθηκε 29/6 τροποποίηση (μείωση) της σύμβασης. 
YE2 (προθήκες): Θα χρηματοδοτηθούν από χορηγό. 
ΥΕ4 (κουφώματα Πύργου Γλέζου και Αεροπορίας): Επαναδημοπρατήθηκε και ο διαγωνισμός ήταν και πάλι άγονος. Υποβλήθηκε 27/5 αίτημα υπογραφής σύμβασης για προέγκριση μετά από προσφυγή στη διαδικασία ανάθεσης με διαπραγμάτευση. Επιστράφηκε 12/6 για συμπλήρωση.
ΥΕ5 (επιχρίσματα): Ανάδοχος Λαγός Γεώργιος. Υπογραφή σύμβασης 10/3/2026.  
ΥΕ13 (ξυλεία): Ανάδοχος ΑΜΑΔΡΥΑΣ ΕΠΕ. Υπογραφή σύμβασης 3/12/2025.
Υποβλήθηκε 30/4 ΤΔΠ.</t>
  </si>
  <si>
    <t>30/4/2024 ΟΕ 21/5/2025</t>
  </si>
  <si>
    <t>Προστασία και Ανάδειξη Αρχαίας Ακρόπολης Ρόδου - Β' φάση</t>
  </si>
  <si>
    <t>ΥΕ1 "Αυτεπιστασία": Η Απόφαση υλοποίησης με αυτεπιστασία υπογράφτηκε 1/9/2016 και τροποποιήθηκε 10/6/2020, 10/6/2022, 23/1/2023, 8/7/2023, 19/4/2024 και 4/7/2025. 
ΥΕ2 "Προμήθεια υλικού διαδρομών": Η σύμβαση υπογράφθηκε στις 29/5/2024. Ανάδοχος Δ. Γιωτόπουλος. Το ΥΕ ολοκληρώθηκε.
ΥΕ3 "Αναστήλωση ναού": Προεγκρίθηκε 5/2 η δημοπράτηση. Επανυποβλήθηκε 24/6 αίτημα υπογραφής σύμβασης για προέγκριση.</t>
  </si>
  <si>
    <t>30/4/2024 ΟΕ 1/7/2025</t>
  </si>
  <si>
    <t>Δήλος - Ανοιχτό μουσείο. Παρεμβάσεις αναβάθμισης  στον αρχαιολογικό χώρο και το μουσείο - Β' Φάση</t>
  </si>
  <si>
    <t>ΥΕ1: Η ΑΥΙΜ εγκρίθηκε 27/6/2019 και η 5η τροποποίησή της 7/3/2026. Στάδιο υλοποίησης.
ΥΕ2: Προμήθεια οικίσκων. Η σύμβαση υπογράφτηκε.21/09/2022 και έχει ολοκληρωθεί. 
ΥΕ3: Επισκευή και ανακαίνιση κτιριακών υποδομών (αφορά τους χώρους φιλοξενίας). Η σύμβαση υπογράφτηκε 9/4/2021. Το υποέργο έχει ολοκληρωθεί.Εκκρεμεί η υποβολή τελικού λογαριασμού για την ολοκλήρωση του οικονομικού αντικειμένου.
ΥΕ4: Προμήθεια μαρμάρων. Η σύμβαση υπογράφτηκε 24/7/2023 και έχει ολοκληρωθεί.
ΥΕ7: Παραγωγή συμπληρωμάτων. Η σύμβαση υπογράφτηκε 25/6/2025. Στάδιο υλοποίησης.
ΥΕ9: Μετακινήσεις αρχιτεκτονικών μελών. Η σύμβαση υπογράφτηκε 24/07/2025. Ολοκληρώθηκε.
ΥΕ12: Μετακινήσεις αρχιτ. μελών Ιερό. Προεγκρίθηκε 13/2 η δημοπράτηση. Ημερομηνία αποσφράγισης 27/3/2026. Στάδιο έγκρισης 2ου Πρακτικού Διαγωνισμού.</t>
  </si>
  <si>
    <t>29/4/2024 ΟΕ 12/9/2024 2/2/2026</t>
  </si>
  <si>
    <t>Αποκατάσταση δωμάτων και συντήρηση τοιχογραφιών Ιεράς Μονής Αγίου Ιωάννη Θεολόγου Πάτμου - Β' Φάση</t>
  </si>
  <si>
    <t>ΥΕ1: Η 5η τροποποίηση της ΑΥΙΜ εγκρίθηκε 15/12/2024. Το φυσικό αντικείμενο ολοκληρώθηκε.
ΥΕ2: Ολοκλήρωση μόνωσης δώματος. Η σύμβαση υπογράφτηκε 16/9/2024. Οι εργασίες ολοκληρώθηκαν.</t>
  </si>
  <si>
    <t>29/4/2024 ΟΕ 7/10/2024 2/12/2024 30/6/2025</t>
  </si>
  <si>
    <t>Δημιουργία νέων θέσεων εργασίας
(ΝΘΕ) για ανέργους σε επιχειρήσεις της στρατηγικής RIS3 στην Περιφέρεια Νοτίου Αιγαίου</t>
  </si>
  <si>
    <t>Υπουργείο Εθνικής Οικονομίας και Οικονομικών</t>
  </si>
  <si>
    <t>Εγκρίθηκαν 81 πράξεις και αφορούν 81 ΝΘΕ.</t>
  </si>
  <si>
    <t>27/6/2025</t>
  </si>
  <si>
    <t>Επιχορήγηση Φορέων Κοινωνικής
και Αλληλέγγυας Οικονομίας στην Περιφέρεια Νοτίου Αιγαίου</t>
  </si>
  <si>
    <t>Εγκρίθηκαν 24 (17 υφιστάμενες και 7 υπό σύσταση) φορείς ΚΑΛΟ με ημερομηνία έναρξης επιλεξιμότητας 2/2/2026</t>
  </si>
  <si>
    <t>29/4/2026</t>
  </si>
  <si>
    <t>Πρόγραμμα ανάπτυξης και ενδυνάμωσης διεπιστημονικών συμβουλευτικών και υποστηρικτικών δομών και μαθησιακής υποστήριξης / συνεκπαίδευσης μαθητών / τριών με αναπηρία ή / και ειδικές εκπαιδευτικές ανάγκες για την ισότιμη πρόσβαση και συμπερίληψη στην εκπαίδευση</t>
  </si>
  <si>
    <t xml:space="preserve">Υπουργείο Παιδείας, Θρησκευμάτων και Αθλητισμού
Επιτελική Δομή ΕΣΠΑ  
</t>
  </si>
  <si>
    <t>Αφορά τα σχολικά έτη 2023-2026. Στάδιο παροχής υπηρεσιών προσωπικού για το σχολικό έτος 2025-2026.</t>
  </si>
  <si>
    <t>28/7/2023 2/2/2024 15/10/2024 7/10/2025 18/12/2025</t>
  </si>
  <si>
    <t>Επιχορήγηση ΝΠ Διεθνή Οργανισμού Μετανάστευσης (ΔΟΜ) Αποστολή Ελλάδος για την υλοποίηση του έργου "Helios+ : Ολοκληρωμένες δράσεις ένταξης πολιτών τρίτων χωρών στην αγορά εργασίας στην Περιφέρεια Νοτίου Αιγαίου</t>
  </si>
  <si>
    <t>Διεθνής Οργανισμός Μετανάστευσης (ΔΟΜ) Αποστολή Ελλάδος</t>
  </si>
  <si>
    <t>Η πράξη υλοποιείται με εκχώρηση στην Ειδική Υπηρεσία Συντονισμού και Διαχείριση Προγραμμάτων Μετανάστευσης και Εσωτερικών Υποθέσεων (Ε.Υ.ΣΥ.Δ. Μ.Ε.Υ.). Δημοσιεύθηκε 26/5/2025 η πρόσκληση εκδήλωσης ενδιαφέροντος προς τους ωφελούμενους.</t>
  </si>
  <si>
    <t>17/1/2025</t>
  </si>
  <si>
    <t>Παροχή υπηρεσιών διαπολιτισμικής μεσολάβησης σε υπηρεσίες υγείας στην Περιφέρεια Νοτίου Αιγαίου</t>
  </si>
  <si>
    <t>Μετάδραση - Δράση για τη μετανάστευση και την ανάπτυξη</t>
  </si>
  <si>
    <t>Στάδιο υλοποίησης. Συντονιστής και Διαπολιτσμικός Μεσολαβητής έχουν προσληφθεί / εγκατασταθεί στο ΓΝ Λέρου, έχει υλοποιηθεί σεμινάριο επιμόρφωσης ΔΜ, έχει γίνει ανταλλαγή ενημερωτικών εγγράφων με τις δομές υγείας για τις προσφερόμενες υπηρεσίες. Έναρξη παροχής υπηρεσιών Διαπολιτισμικής Μεσολάβησης: 01.02.2026</t>
  </si>
  <si>
    <t>27/10/2025</t>
  </si>
  <si>
    <t>Κοινωνικό Φαρμακείο Δήμου Νάξου και Μικρών Κυκλάδων</t>
  </si>
  <si>
    <t xml:space="preserve">Συνέχιση λειτουργίας δομής από 1/7/2023. </t>
  </si>
  <si>
    <t>9/8/2023 1/12/2025</t>
  </si>
  <si>
    <t>Δομή Συσσιτίου και Κοινωνικό Φαρμακείο Δήμου Ρόδου</t>
  </si>
  <si>
    <t>Δημοτικός Οργανισμός Πρόνοιας Ρόδου</t>
  </si>
  <si>
    <t>5/9/2023 26/11/2025</t>
  </si>
  <si>
    <t>Κέντρο Κοινότητας με Παράρτημα Ρομά Δήμου Κω</t>
  </si>
  <si>
    <t>11/9/2023 26/11/2025</t>
  </si>
  <si>
    <t>Κέντρο Κοινότητας Δήμου Νάξου και Μικρών Κυκλάδων</t>
  </si>
  <si>
    <t>Συνέχιση λειτουργίας δομής από 1/7/2023.</t>
  </si>
  <si>
    <t>Κέντρο Κοινότητας Δήμου Μήλου</t>
  </si>
  <si>
    <t>14/9/2023 26/11/2025</t>
  </si>
  <si>
    <t>Κέντρο Κοινότητας Δήμου Λέρου</t>
  </si>
  <si>
    <t>19/9/2023 26/11/2025</t>
  </si>
  <si>
    <t>Κέντρο Κοινότητας Δήμου Θήρας</t>
  </si>
  <si>
    <t>Κέντρο Κοινότητας με παράρτημα Ρομά Δήμου Ρόδου</t>
  </si>
  <si>
    <t>29/9/2023 26/11/2025</t>
  </si>
  <si>
    <t>Κέντρο Κοινότητας Δήμου Τήνου</t>
  </si>
  <si>
    <t>3/10/2023 26/11/2025</t>
  </si>
  <si>
    <t>Κέντρο Κοινότητας Δήμου Κέας</t>
  </si>
  <si>
    <t>Κέντρο Κοινότητας Δήμου Σύρου - Ερμούπολης</t>
  </si>
  <si>
    <t>5/10/2023 26/11/2025</t>
  </si>
  <si>
    <t>Κέντρο Κοινότητας Δήμου Καρπάθου</t>
  </si>
  <si>
    <t>5/10/2023 1/12/2025</t>
  </si>
  <si>
    <t>Κέντρο Κοινότητας Δήμου Καλύμνου</t>
  </si>
  <si>
    <t>Δήμος Καλυμνίων</t>
  </si>
  <si>
    <t>Κέντρο Κοινότητας Δήμου Άνδρου</t>
  </si>
  <si>
    <t>25/10/2023 1/12/2025</t>
  </si>
  <si>
    <t>Κέντρο Κοινότητας Δήμου Πάρου</t>
  </si>
  <si>
    <t>22/2/2024 1/12/2025</t>
  </si>
  <si>
    <t>Κέντρο Κοινότητας Δήμου Μυκόνου</t>
  </si>
  <si>
    <t>Δήμος Μυκόνου</t>
  </si>
  <si>
    <t>Με τις αποφάσεις 318/14.10.25 &amp; 323/14.10.2025 της Δημοτικής Επιτροπής εγκρίθηκε το πρακτικό δημοπράτησης για μίσθωση κτιρίου και η πρόσληψη προσωπικού. Έχει δημοσιευθεί η ανακοίνωση ΣΟΧ 1/2026 (10.3.2026) για την πρόσληψη προσωπικού και αναμένεται η ψήφιση του π/υ του Δήμου Μυκόνου ώστε να προχωρήσουν οι εργασίες διαμόρφωσης στο χώρο που έχει εξασφαλιστεί.</t>
  </si>
  <si>
    <t>22/11/2024</t>
  </si>
  <si>
    <t>ΚΗΦΗ Δήμου Νάξου και Μικρών Κυκλάδων</t>
  </si>
  <si>
    <t>21/8/2023 17/6/2024 24/11/2025</t>
  </si>
  <si>
    <t>ΚΗΦΗ Δήμου Ρόδου</t>
  </si>
  <si>
    <t>1/9/2023 21/11/2025</t>
  </si>
  <si>
    <t>ΚΗΦΗ Νάουσας Πάρου "Η Αγάπη"</t>
  </si>
  <si>
    <t>Συνέχιση λειτουργίας δομής από 1/7/2023. Υποβλήθηκε 3/3 ΤΔΠ για αύξηση π/υ.</t>
  </si>
  <si>
    <t>14/9/2023 6/8/2024 18/12/2025 25/6/2026</t>
  </si>
  <si>
    <t>ΚΗΦΗ Αγ. Αποστόλων Ρόδου</t>
  </si>
  <si>
    <t>ΑΜΚΕ Κοινωνικής Φροντίδας και Ανάπτυξης
Δήμου Ροδίων</t>
  </si>
  <si>
    <t>29/9/2023 18/12/2025</t>
  </si>
  <si>
    <t>ΚΗΦΗ Δήμου Τήνου</t>
  </si>
  <si>
    <t>Συνέχιση λειτουργίας δομής από 1/7/2023. Η κοινωνική φροντίστρια και ο οδηγός προσλήφθηκαν μόνιμα στον Δήμο Τήνου και έχουν ξεκινήσει διαδικασίες αντικατάστασής τους.</t>
  </si>
  <si>
    <t>11/12/2023 2/7/2024 4/12/2025</t>
  </si>
  <si>
    <t>Κέντρο Ημερήσιας Φροντίδας Ηλικιωμένων Δήμου Μήλου</t>
  </si>
  <si>
    <t>Εκκρεμεί η διαμόρφωση του κτιρίου και η πρόσληψη του προσωπικού. Τέθηκε 24/3 σε επιτήρηση με προθεσμία συμμόρφωσης 31/7.</t>
  </si>
  <si>
    <t>14/1/2025</t>
  </si>
  <si>
    <t>Κέντρο Ημερήσιας Φροντίδας Ηλικιωμένων στην Κίμωλο</t>
  </si>
  <si>
    <t xml:space="preserve">Αφεντάκειο Κληροδότημα Κιμώλου </t>
  </si>
  <si>
    <t>Έλαβε άδεια λειτουργίας, το προσωπικό έχει προσληφθεί, άρχισε 3/12/2025 να παρέχει υπηρεσίες.</t>
  </si>
  <si>
    <t>Κέντρο Ημερήσιας Φροντίδας Ηλικιωμένων Δήμου Λέρου</t>
  </si>
  <si>
    <t>Στάδιο υλοποίησης εργασιών διαμόρφωσης χώρου, εξασφάλισης άδειας λειτουργίας και πρόσληψης προσωπικού.</t>
  </si>
  <si>
    <t>Κέντρο Ημερήσιας Φροντίδας Ηλικιωμένων Δ.Ε Καμείρου Δήμου Ρόδου</t>
  </si>
  <si>
    <t>Εκκρεμεί η διαμόρφωση του κτιρίου και η πρόσληψη του προσωπικού. Τέθηκε 20/3 σε επιτήρηση με προθεσμία συμμόρφωσης 31/7. 11/5: έχει ολοκληρωθεί ο φάκελος για την πολεοδομική τακτοποίηση του κτιρίου</t>
  </si>
  <si>
    <t>Κέντρο Ημερήσιας Φροντίδας Ηλικιωμένων Δ.Ε Νότιας Ρόδου Δήμου Ρόδου</t>
  </si>
  <si>
    <t>Εκκρεμεί η διαμόρφωση του κτιρίου και η πρόσληψη του προσωπικού. Τέθηκε 23/3 σε επιτήρηση με προθεσμία συμμόρφωσης 31/7. 11/5: βγήκε η διακήρυξη για την επισκευή του κτιρίου, οι εργασίες αναμένεται να τελειώσουν αρχές Ιουνίου</t>
  </si>
  <si>
    <t>Λειτουργία Στεγών Υποστηριζόμενης Διαβίωσης (ΣΥΔ) Ατόμων με Αναπηρία στη Ρόδο</t>
  </si>
  <si>
    <t>Σύνδεσμος Προστασίας Παιδιών και ΑμεΑ</t>
  </si>
  <si>
    <t>Συνέχιση λειτουργίας δομής από 1/7/2023. Ολοκληρώνεται η συγχρηματοδότηση στο τέλος του 2026.</t>
  </si>
  <si>
    <t>15/2/2024 1/12/2025</t>
  </si>
  <si>
    <t>Στέγη Υποστηριζόμενης Διαβίωσης Ατόμων με Αναπηρία "Φίλιππος Ολυμπίτης" στην
Κάλυμνο</t>
  </si>
  <si>
    <t>Σωματείο Γονέων και Κηδεμόνων ΑμεΑ
Επαρχίας Καλύμνου «Άγιος
Παντελεήμων»</t>
  </si>
  <si>
    <t>Δημοσιεύτηκαν προσκλήσεις για εύρεση προσωπικού και ωφελουμένων. Αναμένεται η έναρξη λειτουργίας της δομής τον 6ο 2026. Ολοκληρώνεται η συγχρηματοδότηση στο τέλος του 2026.</t>
  </si>
  <si>
    <t>24/12/2024 29/5/2026</t>
  </si>
  <si>
    <t>Κέντρο Διημέρευσης - Ημερήσιας Φροντίδας ΑμεΑ "ΕΛΠΙΔΑ"</t>
  </si>
  <si>
    <t>Δωδεκανησιακός Σύλλογο Γονέων και
Κηδεμόνων Ατόμων με Ειδικές Ανάγκες</t>
  </si>
  <si>
    <t>30/11/2023 1/12/2025</t>
  </si>
  <si>
    <t>Λειτουργία Κέντρου Διημέρευσης και Ημερήσιας Φροντίδας ΑμεΑ Ρόδου</t>
  </si>
  <si>
    <t>Στάδιο λειτουργίας δομής από 18/3/2025. Ολοκληρώνεται η συγχρηματοδότηση στο τέλος του 2026.</t>
  </si>
  <si>
    <t>Παρατηρητήριο Κοινωνικής Ένταξης Περιφέρειας Νοτίου Αιγαίου</t>
  </si>
  <si>
    <t xml:space="preserve">ΥΕ1: Η σύμβαση υπογράφτηκε 26/6/2024. Στάδιο παροχής υπηρεσιών.
Το ΥΕ2 ολοκληρώθηκε. </t>
  </si>
  <si>
    <t>27/6/2023 9/7/2024</t>
  </si>
  <si>
    <t>Λειτουργία κέντρου συμβουλευτικής υποστήριξης γυναικών θυμάτων βίας Ρόδου</t>
  </si>
  <si>
    <t>14/11/2023 25/11/2025</t>
  </si>
  <si>
    <t>Λειτουργία κέντρου συμβουλευτικής υποστήριξης γυναικών θυμάτων βίας Σύρου</t>
  </si>
  <si>
    <t>Κέντρο Ερευνών για Θέματα Ισότητας (ΚΕΘΙ)</t>
  </si>
  <si>
    <t>14/11/2023 9/12/2025</t>
  </si>
  <si>
    <t xml:space="preserve">Λειτουργία κέντρου συμβουλευτικής υποστήριξης γυναικών θυμάτων βίας Κω </t>
  </si>
  <si>
    <t>3/1/2024 1/12/2025</t>
  </si>
  <si>
    <t>Λειτουργία Ξενώνα Φιλοξενίας γυναικών θυμάτων βίας Ρόδου</t>
  </si>
  <si>
    <t>ΥΕ1: Συνέχιση λειτουργίας δομής από 1/7/2023. 
ΥΕ2: Φύλαξη. Η σύμβαση υπογράφτηκε 13/9/2024. Στάδιο παροχής υπηρεσιών. Προεγκρίθηκε 17/3 παράταση έως 21/3/2026. Προεγκρίθηκε 20/3 παράταση έως 10/5/2026 και αύξηση του ποσού της σύμβασης.
ΥΕ3: Συνέχιση φύλαξης. Η σύμβαση υπογράφτηκε ../../2026.</t>
  </si>
  <si>
    <t>20/12/2023 13/12/2024 28/11/2025</t>
  </si>
  <si>
    <t>Λειτουργία Τοπικής Ομάδας Υγείας (ΤΟΜΥ) 2ης ΥΠΕ στην Κω, Περιφέρεια Νοτίου Αιγαίου</t>
  </si>
  <si>
    <t>Επιτελική Δομή ΕΣΠΑ Υπ. Υγείας</t>
  </si>
  <si>
    <t>23/2/2024 20/5/2025</t>
  </si>
  <si>
    <t>Λειτουργία νέων Τοπικών Ομάδων Υγείας 2ης ΥΠΕ στην Περιφέρεια Νοτίου Αιγαίου</t>
  </si>
  <si>
    <t>Η ΤΟΜΥ Σύρου λειτουργεί από τον 3/2023. Δεν έχει προχωρήσει η έναρξη λειτουργίας σε κάποιες από τις  6 ΤΟΜΥ (3 στη Ρόδο και από 1 στην Κάλυμνο, Νάξο και Κω) που προβλέπονται στον αρχικό σχεδιασμό</t>
  </si>
  <si>
    <t>Μονάδα Έγκαιρης Παρέμβασης στην Ψύχωση, Ρόδου</t>
  </si>
  <si>
    <t>ΞΕΝΙΟΣ ΖΕΥΣ ΑΜΚΕ</t>
  </si>
  <si>
    <t xml:space="preserve">Στάδιο λειτουργίας δομής από 20/5/2025. Η Δομή λειτουργούσε και πριν την ένταξή της και ήταν στελεχωμένη. </t>
  </si>
  <si>
    <t>20/5/2025</t>
  </si>
  <si>
    <t>Πολυδύναμο Κέντρο αντιμετώπισης των εξαρτήσεων ν.Ρόδου</t>
  </si>
  <si>
    <t>Κέντρο Θεραπείας Εξαρτημένων Ατόμων (ΚΕΘΕΑ)</t>
  </si>
  <si>
    <t>Συνέχιση λειτουργίας δομής από 1/12/2023. Έληξε η περίοδος συγχηματοδότησης. Ολοκληρώθηκε το φυσικό και οικονομικό αντικείμενο 31/12/2024.</t>
  </si>
  <si>
    <t>Κινητή Μονάδα αντιμετώπισης των εξαρτήσεων ν.  Ρόδου</t>
  </si>
  <si>
    <t>15/2/2024</t>
  </si>
  <si>
    <t>Δομές αντιμετώπισης των εξαρτήσεων στην Περιφέρεια Νοτίου Αιγαίου</t>
  </si>
  <si>
    <t xml:space="preserve">Εθνικός Οργανισμός Πρόληψης και Αντιμετώπισης Εξαρτήσεων </t>
  </si>
  <si>
    <t xml:space="preserve">Πρόκειται για δύο νέες δομές, μια στην Κάλυμνο (Μονάδα Συνδυαστικής Παρέμβασης) και μία στη Σύρο (Πολυδύναμο Κέντρο) που θα λειτουργήσουν από τον ΕΟΠΑΕ. Έχει εκδοθεί ΥΑ για τον καθορισμό των ελάχιστων προδιαγραφών για άδεια λειτουργίας και βρίσκονται σε διαδικασία κατάρτησης φακέλων και έναρξης διαδικασιών πρόσληψης προσωπικού (με διαδικασίες εκτός ΑΣΕΠ). Υπολογίζουν να ξεκινήσει η λειτουργία στα μέσα Ιουλίου. Υπογράφηκε η μίσθωση χώρου στη Σύρο, στην Κάλυμνο υπάρχει ήδη χώρος. </t>
  </si>
  <si>
    <t>20/6/2025</t>
  </si>
  <si>
    <t>Πολυδύναμο Κέντρο για την αντιμετώπιση εξαρτήσεων και υποστήριξη ατόμων με
εξαρτήσεις στον Δήμο Καλυμνίων</t>
  </si>
  <si>
    <t>Πρόκειται για επαναλειτουργία δομής (Πολυδύναμο Κέντρο) στην Κάλυμνο. Η πράξη συμπεριλαμβάνεται στο ΣΒΑΑ Καλυμνίων. Υπογράφηκε ΥΑ για τον καθορισμό των ελάχιστων προδιαγραφών για άδεια λειτουργίας και είναι σε διαδικασία κατάρτισης φακέλων και έναρξης διαδικασιών πρόσληψης προσωπικού (με διαδικασίες εκτός ΑΣΕΠ). Υπολογίζουν να ξεκινήσει η λειτουργία στα μέσα Ιουλίου.</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</si>
  <si>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2022-2023</t>
  </si>
  <si>
    <t>ΕΕΤΑΑ αε</t>
  </si>
  <si>
    <t>Η πράξη άρχισε 1/9/2022 και ολοκληρώθηκε 31/7/2023. Μέσω του επιλέξιμου π/υ ωφελήθηκαν 1.602 γονείς και 1.985 παιδιά. Υποβλήθηκε 9/2/2026 ΤΔΠ ολοκλήρωσης.</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</si>
  <si>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για το σχολικό έτος 2023-2024</t>
  </si>
  <si>
    <t>Η πράξη άρχισε 1/9/2023 και ολοκληρώθηκε 31/7/2024. Μέσω του επιλέξιμου π/υ ωφελήθηκαν 1.430 γονείς και 1.786 παιδιά. Υποβλήθηκε 14/3/2025 ΤΔΠ.</t>
  </si>
  <si>
    <t>7/7/2023 19/1/2024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</si>
  <si>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2024-2025</t>
  </si>
  <si>
    <t xml:space="preserve">Η πράξη άρχισε 1/9/2024 και ολοκληρώθηκε 31/7/2025. Μέσω του επιλέξιμου π/υ ωφελήθηκαν 1.042 γονείς και 1.303 παιδιά. </t>
  </si>
  <si>
    <t>26/7/2024   28/11/2024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</si>
  <si>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για το σχολικό έτος 2025-2026</t>
  </si>
  <si>
    <t>Συνολικά από την πράξη οφελούνται 3.334 γονείς και 3.710 παιδιά. Μέσω του επιλέξιμου π/υ ωφελούνται 665 γονείς και 832 παιδιά. Υποβλήθηκε 8/5 τροποποιημένο ΤΔΥ, για προσθήκη αναδόχου και τακτοποίηση στην πραγματική υλοποίηση. Στάδιο υλοποίησης</t>
  </si>
  <si>
    <t>Υποστήριξη παρεμβάσεων ισότιμης πρόσβασης ΑμεΑ και άλλες ειδικές εκπαιδευτικές ανάγκες στο Πανεπιστήμιο Αιγαίου στην Περιφέρεια Νοτίου Αιγαίου</t>
  </si>
  <si>
    <t xml:space="preserve"> 
Ειδικός Λογαριασμός Ερευνών Πανεπιστημίου Αιγαίου</t>
  </si>
  <si>
    <t>Υλοποιείται με ίδια μέσα. Έχει γίνει πρόσληψη 3 ατόμων, μέχρι τέλος Μαϊου 2026 αναμένεται η προκήρυξη για την πρόσληψη 4 επιπλέον ατόμων.</t>
  </si>
  <si>
    <t>Ολοκληρωμένο Σχέδιο Δράσης για την αντιμετώπιση της παιδικής φτώχειας στις Νήσους Λέρο και Λειψούς</t>
  </si>
  <si>
    <t>Θα υλοποιηθεί με ίδια μέσα. 4/5: αναμένεται η έγκριση του ΔΣ για να ξεκινήσει η διαδικασία των προσλήψεων και ολοκληρώνονται οι εργασίες διαμόρφωσης του χώρου, προκειμένου να κατατεθεί φάκελος αδειοδότησης.</t>
  </si>
  <si>
    <t>Ολοκληρωμένο Σχέδιο Δράσης Δήμου Ρόδου για την αντιμετώπιση της παιδικής φτώχειας «Νοιάζομαι &amp; Προσφέρω στο ΠΑΙΔΙ»</t>
  </si>
  <si>
    <t>Υπογράφηκε συμφωνητικό συνεργασίας με όλους τους εμπλεκόμενους φορείς. Αναμένεται η έγκριση από τον ΑΣΕΠ για τις προσλήψεις του προσωπικού. Έχει εξασφαλιστεί ο απαιτούμενος χώρος. Πιθανή έναρξη λειτουργίας αρχές Ιουλίου.</t>
  </si>
  <si>
    <t>Δράση Υποστήριξης Παιδιού και Οικογένειας Δήμου Θήρας "Κανένα παιδί πίσω"</t>
  </si>
  <si>
    <t>Θα υλοποιηθεί με ίδια μέσα. Υποβλήθηκε δελτίο ωρίμανσης με προβλεπόμενη ημερομηνία έναρξης 1/11/2026</t>
  </si>
  <si>
    <t>Ολοκληρωμένο Τοπικό Σχέδιο Δράσεων για την Αντιμετώπιση της Παιδικής Φτώχειας
στο νησί της Σύρου</t>
  </si>
  <si>
    <t>Θα υλοποιηθεί με ίδια μέσα. 12/5: το αμέσως επόμενο διάστημα θα καταθέσουν αναμόρφωση π/υ και θα ξεκινήσουν τη διαδικασία πρόσληψης του απαιτούμενου προσωπικού</t>
  </si>
  <si>
    <t>Ολοκληρωμένο Σχέδιο Τοπικών Δράσεων για την Αντιμετώπισης της Παιδικής
Φτώχειας στους δήμους Νάξου και Κέας</t>
  </si>
  <si>
    <t>Θα υλοποιηθεί με ίδια μέσα. Εκκρεμεί επικαιροποίηση συμφωνητικού και σχεδίου δράσης και η πρόσληψη του απαιτούμενου προσωπικού. Υποβλήθηκαν 10/6 και 24/6 ΤΔΥ.</t>
  </si>
  <si>
    <t>Ολιστικό Σχέδιο Παρέμβασης για την Αντιμετώπιση της Παιδικής Φτώχειας στο νησί
της Πάρου</t>
  </si>
  <si>
    <t>Θα υλοποιηθεί με ίδια μέσα. Εκρεμμεί επικαιροποίηση συμφωνητικού και σχεδίου δράσης, καθώς και οι προσλήψεις του προσωπικού</t>
  </si>
  <si>
    <t>Δομές Αστέγων Δήμου Ρόδου</t>
  </si>
  <si>
    <t>Οι ΑΥΙΜ για το 1ο και 2ο υποέργο υπογράφηκαν 22/11/2021. Έναρξη λειτουργίας 20/10/2022.</t>
  </si>
  <si>
    <t>Προμήθεια δύο ηλεκτροκίνητων λεωφορείων Δήμου Καλύμνου</t>
  </si>
  <si>
    <t>Στάδιο λήψης Αποφάσεων για σύναψη σύμβασης συνεργασίας με "Κάλυμνος Πολυδραστική Α.Ε. ΟΤΑ" &amp; υπογραφή αυτής και συνταξης επικαιροποιημένης μελέτης προμήθειας και ΤΔ μετά από δημόσια διαβούλευση.</t>
  </si>
  <si>
    <t>Ενεργειακή Αναβάθμιση Φωτισμού Παραλιακού Μετώπου Πόλης Κω</t>
  </si>
  <si>
    <t>Στάδιο συμπλήρωσης μελέτης. Να εξεταστεί η πιθανότητα αλαγής υλικού ιστών (FRP από χαλύβδινοι).</t>
  </si>
  <si>
    <t>Ανάπλαση-ανάδειξη περιοχών στον παραδοσιακό οικισμό Πόθια - Χώρα Καλύμνου</t>
  </si>
  <si>
    <t>Στάδιο υποβολής τευχών δημοπράτησης. Να ληφθούν υπόψη οι παρατηρήσεις του ΦΑΠ.</t>
  </si>
  <si>
    <t>17/6/2026</t>
  </si>
  <si>
    <t>Αποκατάσταση κτιρίου στην Αιγιάλη ν. Αμοργού για φιλοξενία Λαογραφικής Συλλογής</t>
  </si>
  <si>
    <t>Στάδιο επικαιροποίησης μελέτης και τευχών δημοπράτησης σύμφωνα και με τις παρατηρήσεις του ΦΑΠ.</t>
  </si>
  <si>
    <t>20/1/2026</t>
  </si>
  <si>
    <t>Κατασκευή νέου βρεφονηπιακού σταθμού ν. Ίου</t>
  </si>
  <si>
    <t>Δήμος Ιητών</t>
  </si>
  <si>
    <t>Στάδιο αναπροσαρμογής τεύχους προεκτίμησης αμοιβής για την δημοπράτηση της μελέτης του έργου σύμφωνα και με τις παρατηρήσεις του ΦΑΠ.</t>
  </si>
  <si>
    <t>Σύστημα Διαχείρισης Αστικών Λυμάτων Δήμου Ανάφης</t>
  </si>
  <si>
    <t>Δήμος Ανάφης</t>
  </si>
  <si>
    <t>Στάδιο υπογραφής σύμβασης συνεργασίας με Α.Ο. Θήρα-ΣΑΦΙ ΑΕ ΟΤΑ και συμπλήρωσης / επικαιροποίησης προμελέτης και σύνταξη φακέλου δημόσιας σύμβασης για δημοπράτηση με το άρθρο 50.1 του ν. 4412/2016.</t>
  </si>
  <si>
    <t>Αντικατάσταση δικτύων ύδρευσης Ανάφης</t>
  </si>
  <si>
    <t>Στάδιο υπογραφής σύμβασης συνεργασίας με Α.Ο. Θήρα-ΣΑΦΙ ΑΕ ΟΤΑ και συμπλήρωσης / επικαιροποίησης  μελέτης και ΤΔ έργου.</t>
  </si>
  <si>
    <t>Αντικατάσταση δικτύων ύδρευσης στους οικισμούς Μέγα Λιβάδι, Καλλίτσος (Κένταρχος) και Συκαμιά του Δήμου Σερίφου</t>
  </si>
  <si>
    <t>Δήμος Σερίφου</t>
  </si>
  <si>
    <t>Στάδιο υπογραφής σύμβασης συνεργασίας με ΜΟΔ Α.Ε. Στάδιο επικαιροποίησης ΤΔ και υποβολή αιτήματος για προέγκριση δημοπράτησης</t>
  </si>
  <si>
    <t>23/3/2026</t>
  </si>
  <si>
    <t>Αποκατάσταση και ανάδειξη ιερού ναού Γενέσιου της Θεοτόκου (Αγία Θεοδότη) στην Ίο</t>
  </si>
  <si>
    <t>Στάδιο υπογραφής σύμβασης εκτέλεσης με ίδια μέσα για το κυρίως υποέργο 1</t>
  </si>
  <si>
    <t>Προμήθεια και εγκατάσταση δεξαμενών ύδρευσης Θηρασιάς</t>
  </si>
  <si>
    <t>ΔΕΥΑ Θήρας</t>
  </si>
  <si>
    <t>ΥΕ1: Υποβλήθηκε 16/6 αίτημα υπογραφής σύμβασης για προέγκριση.
ΥΕ2: Επιστράφηκε 29/6 αίτημα δημοπράτησης γιατί λόγω π/υ δεν απαιτείται για προέγκριση.</t>
  </si>
  <si>
    <t>Επέκταση εγκαταστάσεων αφαλάτωσης Πλατύ Γιαλού Σίφνου</t>
  </si>
  <si>
    <t>Δήμος Σίφνου</t>
  </si>
  <si>
    <t>1.054.000,00</t>
  </si>
  <si>
    <t>Εκκρεμούν εγκρίσεις - αδειοδοτήσεις και επικαιροποίηση της μελέτης προμήθειας, σύμφωνα με τις παρατηρήσεις του ΦΑΠ.</t>
  </si>
  <si>
    <t>26/6/2026</t>
  </si>
  <si>
    <t>Τεχνική υποστήριξη Χωρικής Αρχής ΟΧΕ μικρών νησιών Δωδεκανήσου</t>
  </si>
  <si>
    <t>Αναπτυξιακή Δωδεκανήσου ΑΕ</t>
  </si>
  <si>
    <t>Υλοποιείται με ίδια μέσα. Έγινε πρόσληψη ενός στελέχους.</t>
  </si>
  <si>
    <t>27/6/2025 5/3/2026</t>
  </si>
  <si>
    <t>Τεχνική υποστήριξη Χωρικής Αρχής ΟΧΕ μικρών νησιών Κυκλάδων</t>
  </si>
  <si>
    <t>Αναπτυξιακή Εταιρεία Κυκλάδων ΑΕ</t>
  </si>
  <si>
    <t>27/6/2025
5/3/2026</t>
  </si>
  <si>
    <t>Παροχή υπηρεσιών τεχνικής υποστήριξης (Δ.7.1)</t>
  </si>
  <si>
    <t>ΕΥΔ Προγράμματος "Νότιο Αιγαίο"</t>
  </si>
  <si>
    <t xml:space="preserve">Στάδιο υλοποίησης. </t>
  </si>
  <si>
    <t>21/3/2023 28/7/2025 23/12/2025 7/4/2026</t>
  </si>
  <si>
    <t>Δράσεις πληροφόρησης και επικοινωνίας (Δ.7.2)</t>
  </si>
  <si>
    <t>Στάδιο υλοποίησης.</t>
  </si>
  <si>
    <t>21/3/2023</t>
  </si>
  <si>
    <t>Αξιολόγηση και μελέτες, συλλογή δεδομένων (Δ.7.3)</t>
  </si>
  <si>
    <t xml:space="preserve">Έχει ανατεθεί η εκπόνηση των ΟΧΕ Μικρών Νησιών και η αξιολόγηση επιπτώσεων ΕΠ ΝΑ 2014-2020. </t>
  </si>
  <si>
    <t>14/3/2023 24/7/2025 18/12/2025 12/5/2026</t>
  </si>
  <si>
    <t>Προμήθειες και υπηρεσίες λειτουργικής υποστήριξης (Δ.7.1)</t>
  </si>
  <si>
    <t>27/3/2023 4/5/2026</t>
  </si>
  <si>
    <t>Τεχνική υποστήριξη Χωρικών Αρχών Στρατηγικών Βιώσιμης Αστικής Ανάπτυξης (ΣΒΑΑ)</t>
  </si>
  <si>
    <t>Η σύμβαση για την εκπόνηση του ΣΒΑΑ Ερμούπολης υπογράφτηκε 20/7/2023, της Νάξου 26/5/2023, της Καλύμνου 28/4/2023, της Κω 13/7/2023 και της Ρόδου 31/3/2025. 
Στάδιο ανάθεσης σε συμβούλους υποστήριξης ωρίμανσης. Ο Δ. Καλύμνου υπέγραψε σύμβαση 15/12/2025. 12/5: Ο Δ. Κω είναι σε διαδικασία ανάθεσης σε σύμβουλο, πιθανότατα την ερχόμενη εβδομάδα.</t>
  </si>
  <si>
    <t>10/5/2023 13/12/2024 31/7/2025</t>
  </si>
  <si>
    <t>Τεχνική Υποστήριξη της Διεύθυνσης Τεχνικών Έργων Δωδεκανήσου</t>
  </si>
  <si>
    <t>Οι συμβάσεις με τους 4 συμβούλους υπογράφτηκαν 2/10/2023. Στάδιο παραχής υπηρεσιών. Αποχώρησε 1 σύμβουλος. Προσλήφθηκε νέος από 7/4/2025.</t>
  </si>
  <si>
    <t>6/7/2023 23/10/2023 12/9/2024</t>
  </si>
  <si>
    <t>Τεχνική Υποστήριξη της Διεύθυνσης Τεχνικών Έργων Κυκλάδων</t>
  </si>
  <si>
    <t>Υπογράφτηκαν συμβάσεις με 2 συμβούλους στις 21/1/2024 και με τον 3ο 31/10/2025.</t>
  </si>
  <si>
    <t>Αξιολόγηση και μελέτες, συλλογή δεδομένων (Δ.8.3)</t>
  </si>
  <si>
    <t>Στάδιο ανάθεσης.</t>
  </si>
  <si>
    <t>16/6/2023 18/12/2025 27/4/2026</t>
  </si>
  <si>
    <t>Δράσεις προετοιμασίας, εφαρμογής, παρακολούθησης και ελέγχου (Δ.8.1)</t>
  </si>
  <si>
    <t>16/6/2023 23/12/2025 7/4/2026</t>
  </si>
  <si>
    <t>Δράσεις πληροφόρησης και επικοινωνίας (Δ.8.2)</t>
  </si>
  <si>
    <t xml:space="preserve">Στάδιο υλοποίησης </t>
  </si>
  <si>
    <t>20/6/2023</t>
  </si>
  <si>
    <t>ΣΥΝΟΛΟ</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</si>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</sst>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 #,##0.00\ &quot;€&quot;_-;\-* #,##0.00\ &quot;€&quot;_-;_-* &quot;-&quot;??\ &quot;€&quot;_-;_-@_-"/>
    <numFmt numFmtId="164" formatCode="_(* #,##0.00_);_(* \(#,##0.00\);_(* &quot;-&quot;??_);_(@_)"/>
    <numFmt numFmtId="165" formatCode="_-* #,##0.00\ _€_-;\-* #,##0.00\ _€_-;_-* &quot;-&quot;??\ _€_-;_-@_-"/>
    <numFmt numFmtId="166" formatCode="d/m/yyyy;@"/>
    <numFmt numFmtId="167" formatCode="_-* #,##0.00\ _Δ_ρ_χ_-;\-* #,##0.00\ _Δ_ρ_χ_-;_-* &quot;-&quot;??\ _Δ_ρ_χ_-;_-@_-"/>
    <numFmt numFmtId="168" formatCode="#,##0.00;[Red]#,##0.00"/>
  </numFmts>
  <fonts count="42">
    <font>
      <sz val="10"/>
      <name val="Arial"/>
      <family val="2"/>
      <charset val="161"/>
    </font>
    <font>
      <sz val="11"/>
      <color theme="1"/>
      <name val="Calibri"/>
      <family val="2"/>
      <charset val="161"/>
      <scheme val="minor"/>
    </font>
    <font>
      <sz val="11"/>
      <color theme="1"/>
      <name val="Calibri"/>
      <family val="2"/>
      <charset val="161"/>
      <scheme val="minor"/>
    </font>
    <font>
      <sz val="10"/>
      <name val="Arial"/>
      <family val="2"/>
      <charset val="161"/>
    </font>
    <font>
      <sz val="10"/>
      <name val="Arial Narrow"/>
      <family val="2"/>
      <charset val="161"/>
    </font>
    <font>
      <sz val="12"/>
      <name val="Arial Narrow"/>
      <family val="2"/>
      <charset val="161"/>
    </font>
    <font>
      <sz val="11"/>
      <color indexed="8"/>
      <name val="Calibri"/>
      <family val="2"/>
      <charset val="161"/>
    </font>
    <font>
      <sz val="11"/>
      <color indexed="8"/>
      <name val="Calibri"/>
      <family val="2"/>
      <charset val="1"/>
    </font>
    <font>
      <u/>
      <sz val="11"/>
      <color indexed="30"/>
      <name val="Calibri"/>
      <family val="2"/>
      <charset val="161"/>
    </font>
    <font>
      <u/>
      <sz val="11"/>
      <color theme="10"/>
      <name val="Calibri"/>
      <family val="2"/>
      <charset val="161"/>
      <scheme val="minor"/>
    </font>
    <font>
      <u/>
      <sz val="9.9"/>
      <color indexed="12"/>
      <name val="Calibri"/>
      <family val="2"/>
      <charset val="161"/>
    </font>
    <font>
      <u/>
      <sz val="11"/>
      <color indexed="12"/>
      <name val="Calibri"/>
      <family val="2"/>
      <charset val="161"/>
    </font>
    <font>
      <sz val="10"/>
      <color indexed="8"/>
      <name val="Arial"/>
      <family val="2"/>
    </font>
    <font>
      <sz val="10"/>
      <name val="MS Sans Serif"/>
      <family val="2"/>
      <charset val="161"/>
    </font>
    <font>
      <sz val="10"/>
      <name val="Arial"/>
      <family val="2"/>
    </font>
    <font>
      <sz val="10"/>
      <name val="Arial Greek"/>
      <charset val="161"/>
    </font>
    <font>
      <u/>
      <sz val="11"/>
      <color theme="10"/>
      <name val="Calibri"/>
      <family val="2"/>
      <charset val="161"/>
    </font>
    <font>
      <sz val="10"/>
      <color rgb="FF000000"/>
      <name val="Arial Narrow"/>
      <family val="2"/>
      <charset val="161"/>
    </font>
    <font>
      <sz val="10"/>
      <name val="Tahoma"/>
      <family val="2"/>
      <charset val="161"/>
    </font>
    <font>
      <b/>
      <sz val="12"/>
      <name val="Arial Narrow"/>
      <family val="2"/>
      <charset val="161"/>
    </font>
    <font>
      <sz val="9"/>
      <name val="Arial Narrow"/>
      <family val="2"/>
      <charset val="161"/>
    </font>
    <font>
      <sz val="12"/>
      <color indexed="18"/>
      <name val="Arial Narrow"/>
      <family val="2"/>
      <charset val="161"/>
    </font>
    <font>
      <sz val="8"/>
      <name val="Arial Narrow"/>
      <family val="2"/>
      <charset val="161"/>
    </font>
    <font>
      <b/>
      <sz val="12"/>
      <color indexed="18"/>
      <name val="Arial Narrow"/>
      <family val="2"/>
      <charset val="161"/>
    </font>
    <font>
      <sz val="6"/>
      <name val="Arial Narrow"/>
      <family val="2"/>
      <charset val="161"/>
    </font>
    <font>
      <b/>
      <sz val="14"/>
      <name val="Arial Narrow"/>
      <family val="2"/>
      <charset val="161"/>
    </font>
    <font>
      <sz val="12"/>
      <color rgb="FF000000"/>
      <name val="Arial Narrow"/>
      <family val="2"/>
      <charset val="161"/>
    </font>
    <font>
      <sz val="10"/>
      <color theme="1"/>
      <name val="Arial Narrow"/>
      <family val="2"/>
      <charset val="161"/>
    </font>
    <font>
      <sz val="12"/>
      <color theme="1"/>
      <name val="Arial Narrow"/>
      <family val="2"/>
      <charset val="161"/>
    </font>
    <font>
      <b/>
      <sz val="12"/>
      <color theme="1"/>
      <name val="Arial Narrow"/>
      <family val="2"/>
      <charset val="161"/>
    </font>
    <font>
      <sz val="10"/>
      <color theme="1"/>
      <name val="Arial"/>
      <family val="2"/>
      <charset val="161"/>
    </font>
    <font>
      <sz val="12"/>
      <color theme="3"/>
      <name val="Arial Narrow"/>
      <family val="2"/>
      <charset val="161"/>
    </font>
    <font>
      <b/>
      <sz val="10"/>
      <color rgb="FF000000"/>
      <name val="Arial Narrow"/>
      <family val="2"/>
    </font>
    <font>
      <sz val="10"/>
      <color rgb="FF000000"/>
      <name val="Arial Narrow"/>
      <family val="2"/>
    </font>
    <font>
      <sz val="12"/>
      <name val="Arial Narrow"/>
      <family val="2"/>
    </font>
    <font>
      <sz val="12"/>
      <color theme="1"/>
      <name val="Arial Narrow"/>
      <family val="2"/>
    </font>
    <font>
      <sz val="10"/>
      <name val="Arial Narrow"/>
      <family val="2"/>
    </font>
    <font>
      <i/>
      <sz val="10"/>
      <color rgb="FF000000"/>
      <name val="Arial Narrow"/>
      <family val="2"/>
    </font>
    <font>
      <sz val="10"/>
      <name val="Tahoma"/>
      <family val="2"/>
    </font>
    <font>
      <i/>
      <sz val="10"/>
      <color rgb="FF538DD5"/>
      <name val="Arial Narrow"/>
      <family val="2"/>
    </font>
    <font>
      <sz val="12"/>
      <color indexed="18"/>
      <name val="Arial Narrow"/>
      <family val="2"/>
    </font>
    <font>
      <sz val="10"/>
      <color rgb="FF000000"/>
      <name val="Arial"/>
      <family val="2"/>
      <charset val="161"/>
    </font>
  </fonts>
  <fills count="4">
    <fill>
      <patternFill patternType="none"/>
    </fill>
    <fill>
      <patternFill patternType="gray125"/>
    </fill>
    <fill>
      <patternFill patternType="solid">
        <fgColor theme="0"/>
        <bgColor indexed="64"/>
      </patternFill>
    </fill>
    <fill>
      <patternFill patternType="solid">
        <fgColor theme="3"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377">
    <xf numFmtId="0" fontId="0" fillId="0" borderId="0"/>
    <xf numFmtId="9" fontId="3" fillId="0" borderId="0" applyFont="0" applyFill="0" applyBorder="0" applyAlignment="0" applyProtection="0"/>
    <xf numFmtId="0" fontId="3" fillId="0" borderId="0"/>
    <xf numFmtId="0" fontId="2" fillId="0" borderId="0"/>
    <xf numFmtId="165" fontId="6" fillId="0" borderId="0" applyFont="0" applyFill="0" applyBorder="0" applyAlignment="0" applyProtection="0"/>
    <xf numFmtId="0" fontId="6" fillId="0" borderId="0"/>
    <xf numFmtId="0" fontId="7"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xf numFmtId="0" fontId="10"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2" fillId="0" borderId="0"/>
    <xf numFmtId="0" fontId="6" fillId="0" borderId="0"/>
    <xf numFmtId="0" fontId="13" fillId="0" borderId="0"/>
    <xf numFmtId="0" fontId="6" fillId="0" borderId="0"/>
    <xf numFmtId="0" fontId="14" fillId="0" borderId="0"/>
    <xf numFmtId="9" fontId="6" fillId="0" borderId="0" applyFont="0" applyFill="0" applyBorder="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cellStyleXfs>
  <cellXfs count="90">
    <xf numFmtId="0" fontId="0" fillId="0" borderId="0" xfId="0"/>
    <xf numFmtId="0" fontId="0" fillId="2" borderId="0" xfId="0" applyFill="1" applyAlignment="1">
      <alignment vertical="center"/>
    </xf>
    <xf numFmtId="4" fontId="0" fillId="2" borderId="0" xfId="0" applyNumberFormat="1" applyFill="1" applyAlignment="1">
      <alignment vertical="center"/>
    </xf>
    <xf numFmtId="0" fontId="5" fillId="2" borderId="3" xfId="0" applyFont="1" applyFill="1" applyBorder="1" applyAlignment="1">
      <alignment horizontal="left" vertical="center" wrapText="1"/>
    </xf>
    <xf numFmtId="0" fontId="25" fillId="2" borderId="0" xfId="0" applyFont="1" applyFill="1" applyAlignment="1">
      <alignment horizontal="left" vertical="center"/>
    </xf>
    <xf numFmtId="0" fontId="4" fillId="2" borderId="0" xfId="0" applyFont="1" applyFill="1" applyAlignment="1">
      <alignment horizontal="left" vertical="center"/>
    </xf>
    <xf numFmtId="0" fontId="4" fillId="2" borderId="0" xfId="0" applyFont="1" applyFill="1" applyAlignment="1">
      <alignment vertical="center"/>
    </xf>
    <xf numFmtId="4" fontId="4" fillId="2" borderId="0" xfId="0" applyNumberFormat="1" applyFont="1" applyFill="1" applyAlignment="1">
      <alignment horizontal="center" vertical="center"/>
    </xf>
    <xf numFmtId="4" fontId="27" fillId="2" borderId="0" xfId="0" applyNumberFormat="1" applyFont="1" applyFill="1" applyAlignment="1">
      <alignment horizontal="left" vertical="center"/>
    </xf>
    <xf numFmtId="4" fontId="4" fillId="2" borderId="0" xfId="0" applyNumberFormat="1" applyFont="1" applyFill="1" applyAlignment="1">
      <alignment horizontal="left" vertical="center"/>
    </xf>
    <xf numFmtId="14" fontId="20" fillId="2" borderId="0" xfId="0" applyNumberFormat="1" applyFont="1" applyFill="1" applyAlignment="1">
      <alignment horizontal="right" vertical="center" wrapText="1"/>
    </xf>
    <xf numFmtId="14" fontId="20" fillId="2" borderId="0" xfId="0" applyNumberFormat="1" applyFont="1" applyFill="1" applyAlignment="1">
      <alignment horizontal="right" vertical="center"/>
    </xf>
    <xf numFmtId="9" fontId="25" fillId="2" borderId="0" xfId="1" applyFont="1" applyFill="1" applyAlignment="1">
      <alignment horizontal="left" vertical="center"/>
    </xf>
    <xf numFmtId="4" fontId="28" fillId="2" borderId="0" xfId="0" applyNumberFormat="1" applyFont="1" applyFill="1" applyAlignment="1">
      <alignment horizontal="right" vertical="center" wrapText="1"/>
    </xf>
    <xf numFmtId="2" fontId="4" fillId="2" borderId="0" xfId="0" applyNumberFormat="1" applyFont="1" applyFill="1" applyAlignment="1">
      <alignment horizontal="left" vertical="center"/>
    </xf>
    <xf numFmtId="2" fontId="27" fillId="2" borderId="0" xfId="0" applyNumberFormat="1" applyFont="1" applyFill="1" applyAlignment="1">
      <alignment horizontal="left" vertical="center"/>
    </xf>
    <xf numFmtId="14" fontId="5" fillId="2" borderId="0" xfId="0" applyNumberFormat="1" applyFont="1" applyFill="1" applyAlignment="1">
      <alignment horizontal="left" vertical="center" wrapText="1"/>
    </xf>
    <xf numFmtId="14" fontId="0" fillId="2" borderId="0" xfId="0" applyNumberFormat="1" applyFill="1" applyAlignment="1">
      <alignment horizontal="center" vertical="center"/>
    </xf>
    <xf numFmtId="0" fontId="19" fillId="2" borderId="0" xfId="0" applyFont="1" applyFill="1" applyAlignment="1">
      <alignment horizontal="left" vertical="center"/>
    </xf>
    <xf numFmtId="0" fontId="24" fillId="2" borderId="0" xfId="0" applyFont="1" applyFill="1" applyAlignment="1">
      <alignment horizontal="left" vertical="center" wrapText="1"/>
    </xf>
    <xf numFmtId="3" fontId="23" fillId="2" borderId="0" xfId="0" applyNumberFormat="1" applyFont="1" applyFill="1" applyAlignment="1">
      <alignment vertical="center"/>
    </xf>
    <xf numFmtId="4" fontId="23" fillId="2" borderId="0" xfId="0" applyNumberFormat="1" applyFont="1" applyFill="1" applyAlignment="1">
      <alignment vertical="center"/>
    </xf>
    <xf numFmtId="4" fontId="29" fillId="2" borderId="0" xfId="0" applyNumberFormat="1" applyFont="1" applyFill="1" applyAlignment="1">
      <alignment vertical="center"/>
    </xf>
    <xf numFmtId="0" fontId="0" fillId="2" borderId="0" xfId="0" applyFill="1" applyAlignment="1">
      <alignment horizontal="center" vertical="center"/>
    </xf>
    <xf numFmtId="0" fontId="0" fillId="2" borderId="0" xfId="0" applyFill="1" applyAlignment="1">
      <alignment horizontal="left" vertical="center"/>
    </xf>
    <xf numFmtId="4" fontId="0" fillId="2" borderId="0" xfId="0" applyNumberFormat="1" applyFill="1" applyAlignment="1">
      <alignment horizontal="center" vertical="center"/>
    </xf>
    <xf numFmtId="4" fontId="30" fillId="2" borderId="0" xfId="0" applyNumberFormat="1" applyFont="1" applyFill="1" applyAlignment="1">
      <alignment horizontal="right" vertical="center"/>
    </xf>
    <xf numFmtId="4" fontId="0" fillId="2" borderId="0" xfId="0" applyNumberFormat="1" applyFill="1" applyAlignment="1">
      <alignment horizontal="right" vertical="center"/>
    </xf>
    <xf numFmtId="4" fontId="0" fillId="2" borderId="0" xfId="0" applyNumberFormat="1" applyFill="1" applyAlignment="1">
      <alignment vertical="center" wrapText="1"/>
    </xf>
    <xf numFmtId="0" fontId="22" fillId="2" borderId="0" xfId="0" applyFont="1" applyFill="1" applyAlignment="1">
      <alignment horizontal="right" vertical="center"/>
    </xf>
    <xf numFmtId="0" fontId="0" fillId="2" borderId="0" xfId="0" applyFill="1"/>
    <xf numFmtId="0" fontId="0" fillId="2" borderId="0" xfId="0" applyFill="1" applyAlignment="1">
      <alignment horizontal="center"/>
    </xf>
    <xf numFmtId="0" fontId="30" fillId="2" borderId="0" xfId="0" applyFont="1" applyFill="1"/>
    <xf numFmtId="0" fontId="0" fillId="2" borderId="0" xfId="0" applyFill="1" applyAlignment="1">
      <alignment wrapText="1"/>
    </xf>
    <xf numFmtId="4" fontId="0" fillId="2" borderId="0" xfId="0" applyNumberFormat="1" applyFill="1"/>
    <xf numFmtId="4" fontId="18" fillId="2" borderId="0" xfId="0" applyNumberFormat="1" applyFont="1" applyFill="1" applyAlignment="1">
      <alignment horizontal="right" vertical="center"/>
    </xf>
    <xf numFmtId="4" fontId="30" fillId="2" borderId="0" xfId="0" applyNumberFormat="1" applyFont="1" applyFill="1"/>
    <xf numFmtId="0" fontId="19" fillId="3" borderId="1" xfId="0" applyFont="1" applyFill="1" applyBorder="1" applyAlignment="1">
      <alignment horizontal="center" vertical="center"/>
    </xf>
    <xf numFmtId="0" fontId="19" fillId="3" borderId="1" xfId="0" applyFont="1" applyFill="1" applyBorder="1" applyAlignment="1">
      <alignment horizontal="center" vertical="center" wrapText="1"/>
    </xf>
    <xf numFmtId="0" fontId="19" fillId="3" borderId="3" xfId="0" applyFont="1" applyFill="1" applyBorder="1" applyAlignment="1">
      <alignment horizontal="left" vertical="center" wrapText="1"/>
    </xf>
    <xf numFmtId="4" fontId="19" fillId="3" borderId="1" xfId="0" applyNumberFormat="1" applyFont="1" applyFill="1" applyBorder="1" applyAlignment="1">
      <alignment horizontal="right" vertical="center" wrapText="1"/>
    </xf>
    <xf numFmtId="4" fontId="29" fillId="3" borderId="1" xfId="0" applyNumberFormat="1" applyFont="1" applyFill="1" applyBorder="1" applyAlignment="1">
      <alignment horizontal="right" vertical="center" wrapText="1"/>
    </xf>
    <xf numFmtId="0" fontId="21" fillId="3" borderId="1" xfId="0" applyFont="1" applyFill="1" applyBorder="1" applyAlignment="1">
      <alignment horizontal="center" vertical="center" wrapText="1"/>
    </xf>
    <xf numFmtId="4" fontId="38" fillId="2" borderId="0" xfId="0" applyNumberFormat="1" applyFont="1" applyFill="1" applyAlignment="1">
      <alignment horizontal="right" vertical="center"/>
    </xf>
    <xf numFmtId="164" fontId="0" fillId="2" borderId="0" xfId="0" applyNumberFormat="1" applyFill="1"/>
    <xf numFmtId="3" fontId="23" fillId="2" borderId="0" xfId="0" applyNumberFormat="1" applyFont="1" applyFill="1" applyAlignment="1">
      <alignment vertical="center" wrapText="1"/>
    </xf>
    <xf numFmtId="0" fontId="0" fillId="0" borderId="0" xfId="0" applyAlignment="1">
      <alignment vertical="center"/>
    </xf>
    <xf numFmtId="0" fontId="21" fillId="3" borderId="1" xfId="0" applyFont="1" applyFill="1" applyBorder="1" applyAlignment="1">
      <alignment horizontal="center" vertical="center"/>
    </xf>
    <xf numFmtId="0" fontId="21" fillId="3" borderId="3" xfId="0" applyFont="1" applyFill="1" applyBorder="1" applyAlignment="1">
      <alignment horizontal="center" vertical="center"/>
    </xf>
    <xf numFmtId="4" fontId="21" fillId="3" borderId="1" xfId="0" applyNumberFormat="1" applyFont="1" applyFill="1" applyBorder="1" applyAlignment="1">
      <alignment horizontal="center" vertical="center" wrapText="1"/>
    </xf>
    <xf numFmtId="4" fontId="31" fillId="3"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left" vertical="center" wrapText="1"/>
    </xf>
    <xf numFmtId="4" fontId="5" fillId="0" borderId="1" xfId="0" applyNumberFormat="1" applyFont="1" applyFill="1" applyBorder="1" applyAlignment="1">
      <alignment horizontal="right" vertical="center" wrapText="1"/>
    </xf>
    <xf numFmtId="4" fontId="26" fillId="0" borderId="1" xfId="0" applyNumberFormat="1" applyFont="1" applyFill="1" applyBorder="1" applyAlignment="1">
      <alignment horizontal="right" vertical="center" wrapText="1"/>
    </xf>
    <xf numFmtId="4" fontId="28" fillId="0" borderId="1" xfId="0" applyNumberFormat="1" applyFont="1" applyFill="1" applyBorder="1" applyAlignment="1">
      <alignment horizontal="right" vertical="center" wrapText="1"/>
    </xf>
    <xf numFmtId="0" fontId="17" fillId="0" borderId="1" xfId="0" applyFont="1" applyFill="1" applyBorder="1" applyAlignment="1">
      <alignment horizontal="left" vertical="center" wrapText="1"/>
    </xf>
    <xf numFmtId="14"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0" fontId="4" fillId="0" borderId="1" xfId="0" applyFont="1" applyFill="1" applyBorder="1" applyAlignment="1">
      <alignment horizontal="left" vertical="center" wrapText="1"/>
    </xf>
    <xf numFmtId="4" fontId="34" fillId="0" borderId="1" xfId="0" applyNumberFormat="1" applyFont="1" applyFill="1" applyBorder="1" applyAlignment="1">
      <alignment horizontal="right" vertical="center" wrapText="1"/>
    </xf>
    <xf numFmtId="166" fontId="5"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wrapText="1"/>
    </xf>
    <xf numFmtId="0" fontId="34" fillId="0" borderId="3" xfId="0" applyFont="1" applyFill="1" applyBorder="1" applyAlignment="1">
      <alignment horizontal="left" vertical="center" wrapText="1"/>
    </xf>
    <xf numFmtId="4" fontId="35" fillId="0" borderId="1" xfId="0" applyNumberFormat="1" applyFont="1" applyFill="1" applyBorder="1" applyAlignment="1">
      <alignment horizontal="right" vertical="center" wrapText="1"/>
    </xf>
    <xf numFmtId="0" fontId="33" fillId="0" borderId="1" xfId="0" applyFont="1" applyFill="1" applyBorder="1" applyAlignment="1">
      <alignment horizontal="left" vertical="center" wrapText="1"/>
    </xf>
    <xf numFmtId="14" fontId="34" fillId="0" borderId="1" xfId="0" applyNumberFormat="1" applyFont="1" applyFill="1" applyBorder="1" applyAlignment="1">
      <alignment horizontal="center" vertical="center" wrapText="1"/>
    </xf>
    <xf numFmtId="4" fontId="34" fillId="0" borderId="0" xfId="0" applyNumberFormat="1" applyFont="1" applyFill="1" applyAlignment="1">
      <alignment horizontal="right" vertical="center" wrapText="1"/>
    </xf>
    <xf numFmtId="164" fontId="28" fillId="0" borderId="1" xfId="0" applyNumberFormat="1" applyFont="1" applyFill="1" applyBorder="1" applyAlignment="1">
      <alignment horizontal="right" vertical="center" wrapText="1"/>
    </xf>
    <xf numFmtId="0" fontId="5" fillId="0" borderId="3" xfId="2" applyFont="1" applyFill="1" applyBorder="1" applyAlignment="1">
      <alignment horizontal="left" vertical="center" wrapText="1"/>
    </xf>
    <xf numFmtId="0" fontId="33" fillId="0" borderId="0" xfId="0" applyFont="1" applyFill="1" applyAlignment="1">
      <alignment vertical="center" wrapText="1"/>
    </xf>
    <xf numFmtId="168" fontId="5" fillId="0" borderId="1" xfId="0" applyNumberFormat="1" applyFont="1" applyFill="1" applyBorder="1" applyAlignment="1">
      <alignment horizontal="right" vertical="center" wrapText="1"/>
    </xf>
    <xf numFmtId="0" fontId="32"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26" fillId="0" borderId="3" xfId="0" applyFont="1" applyFill="1" applyBorder="1" applyAlignment="1">
      <alignment vertical="center" wrapText="1"/>
    </xf>
    <xf numFmtId="0" fontId="26" fillId="0" borderId="1" xfId="0" applyFont="1" applyFill="1" applyBorder="1" applyAlignment="1">
      <alignment vertical="center" wrapText="1"/>
    </xf>
    <xf numFmtId="0" fontId="26" fillId="0" borderId="4" xfId="0" applyFont="1" applyFill="1" applyBorder="1" applyAlignment="1">
      <alignment vertical="center" wrapText="1"/>
    </xf>
    <xf numFmtId="0" fontId="26" fillId="0" borderId="3" xfId="0" applyFont="1" applyFill="1" applyBorder="1" applyAlignment="1">
      <alignment horizontal="left" vertical="center" wrapText="1"/>
    </xf>
    <xf numFmtId="0" fontId="36"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4" xfId="0" applyFont="1" applyFill="1" applyBorder="1" applyAlignment="1">
      <alignment vertical="center" wrapText="1"/>
    </xf>
    <xf numFmtId="0" fontId="4" fillId="0" borderId="0" xfId="0" applyFont="1" applyFill="1" applyAlignment="1">
      <alignment vertical="center" wrapText="1"/>
    </xf>
    <xf numFmtId="0" fontId="5" fillId="0" borderId="3" xfId="0" applyFont="1" applyFill="1" applyBorder="1" applyAlignment="1">
      <alignment vertical="center" wrapText="1"/>
    </xf>
    <xf numFmtId="0" fontId="26" fillId="0" borderId="1" xfId="0" applyFont="1" applyFill="1" applyBorder="1" applyAlignment="1">
      <alignment horizontal="center" vertical="center" wrapText="1"/>
    </xf>
    <xf numFmtId="0" fontId="40" fillId="0" borderId="1" xfId="0" applyFont="1" applyFill="1" applyBorder="1" applyAlignment="1">
      <alignment horizontal="center" vertical="center"/>
    </xf>
    <xf numFmtId="0" fontId="34" fillId="0" borderId="1" xfId="0" applyFont="1" applyFill="1" applyBorder="1" applyAlignment="1">
      <alignment horizontal="center" vertical="center"/>
    </xf>
    <xf numFmtId="166" fontId="34" fillId="0" borderId="1" xfId="0" applyNumberFormat="1" applyFont="1" applyFill="1" applyBorder="1" applyAlignment="1">
      <alignment horizontal="center" vertical="center" wrapText="1"/>
    </xf>
    <xf numFmtId="0" fontId="34" fillId="0" borderId="0" xfId="0" applyFont="1" applyFill="1" applyAlignment="1">
      <alignment horizontal="center" vertical="center"/>
    </xf>
  </cellXfs>
  <cellStyles count="377">
    <cellStyle name="Comma 2" xfId="4" xr:uid="{00000000-0005-0000-0000-000000000000}"/>
    <cellStyle name="Excel Built-in Normal" xfId="5" xr:uid="{00000000-0005-0000-0000-000001000000}"/>
    <cellStyle name="Excel Built-in Normal 1" xfId="6" xr:uid="{00000000-0005-0000-0000-000002000000}"/>
    <cellStyle name="Excel Built-in Normal 2" xfId="7" xr:uid="{00000000-0005-0000-0000-000003000000}"/>
    <cellStyle name="Excel Built-in Normal_ΕΒΔΟΜΑΔΙΑΙΑ ΑΙΤΗΜΑΤΑ ΠΛΗΡΩΜΗΣ_ΠΕΠ ΚΝΑ_ΠΕΡΙΦΕΡΕΙΑ Ν.ΑΙΓΑΙΟΥ" xfId="8" xr:uid="{00000000-0005-0000-0000-000004000000}"/>
    <cellStyle name="Hyperlink 2" xfId="9" xr:uid="{00000000-0005-0000-0000-000005000000}"/>
    <cellStyle name="Hyperlink 2 2" xfId="10" xr:uid="{00000000-0005-0000-0000-000006000000}"/>
    <cellStyle name="Hyperlink 2_ΕΒΔΟΜΑΔΙΑΙΑ ΑΙΤΗΜΑΤΑ ΠΛΗΡΩΜΗΣ_ΠΕΠ ΚΝΑ_ΠΕΡΙΦΕΡΕΙΑ Ν.ΑΙΓΑΙΟΥ" xfId="11" xr:uid="{00000000-0005-0000-0000-000007000000}"/>
    <cellStyle name="Hyperlink 3" xfId="12" xr:uid="{00000000-0005-0000-0000-000008000000}"/>
    <cellStyle name="Hyperlink 3 2" xfId="13" xr:uid="{00000000-0005-0000-0000-000009000000}"/>
    <cellStyle name="Hyperlink 3 2 2" xfId="14" xr:uid="{00000000-0005-0000-0000-00000A000000}"/>
    <cellStyle name="Hyperlink 3 2 3" xfId="15" xr:uid="{00000000-0005-0000-0000-00000B000000}"/>
    <cellStyle name="Hyperlink 3 3" xfId="16" xr:uid="{00000000-0005-0000-0000-00000C000000}"/>
    <cellStyle name="Hyperlink 3_ΕΒΔΟΜΑΔΙΑΙΑ ΑΙΤΗΜΑΤΑ ΠΛΗΡΩΜΗΣ_ΠΕΠ ΚΝΑ_ΠΕΡΙΦΕΡΕΙΑ Ν.ΑΙΓΑΙΟΥ" xfId="17" xr:uid="{00000000-0005-0000-0000-00000D000000}"/>
    <cellStyle name="Hyperlink 4" xfId="18" xr:uid="{00000000-0005-0000-0000-00000E000000}"/>
    <cellStyle name="Hyperlink 5" xfId="19" xr:uid="{00000000-0005-0000-0000-00000F000000}"/>
    <cellStyle name="Hyperlink 6" xfId="20" xr:uid="{00000000-0005-0000-0000-000010000000}"/>
    <cellStyle name="Normal" xfId="0" builtinId="0"/>
    <cellStyle name="Normal 2" xfId="21" xr:uid="{00000000-0005-0000-0000-000011000000}"/>
    <cellStyle name="Normal 2 2" xfId="22" xr:uid="{00000000-0005-0000-0000-000012000000}"/>
    <cellStyle name="Normal 3" xfId="23" xr:uid="{00000000-0005-0000-0000-000013000000}"/>
    <cellStyle name="Normal 4" xfId="24" xr:uid="{00000000-0005-0000-0000-000014000000}"/>
    <cellStyle name="Normal 6" xfId="25" xr:uid="{00000000-0005-0000-0000-000015000000}"/>
    <cellStyle name="Per cent" xfId="1" builtinId="5"/>
    <cellStyle name="Percent 2" xfId="26" xr:uid="{00000000-0005-0000-0000-000016000000}"/>
    <cellStyle name="Βασικό_MIS_ΠΡΟΒΛΕΨΕΙΣ_ΠΚΕ_20140102" xfId="27" xr:uid="{00000000-0005-0000-0000-000017000000}"/>
    <cellStyle name="Κανονικό 10" xfId="372" xr:uid="{00000000-0005-0000-0000-000019000000}"/>
    <cellStyle name="Κανονικό 11" xfId="375" xr:uid="{00000000-0005-0000-0000-00001A000000}"/>
    <cellStyle name="Κανονικό 2" xfId="2" xr:uid="{00000000-0005-0000-0000-00001B000000}"/>
    <cellStyle name="Κανονικό 2 2" xfId="28" xr:uid="{00000000-0005-0000-0000-00001C000000}"/>
    <cellStyle name="Κανονικό 2 2 2" xfId="29" xr:uid="{00000000-0005-0000-0000-00001D000000}"/>
    <cellStyle name="Κανονικό 2 2 2 2" xfId="30" xr:uid="{00000000-0005-0000-0000-00001E000000}"/>
    <cellStyle name="Κανονικό 2 2 2 2 2" xfId="31" xr:uid="{00000000-0005-0000-0000-00001F000000}"/>
    <cellStyle name="Κανονικό 2 2 2 2 2 2" xfId="177" xr:uid="{00000000-0005-0000-0000-000020000000}"/>
    <cellStyle name="Κανονικό 2 2 2 2 2 3" xfId="243" xr:uid="{00000000-0005-0000-0000-000021000000}"/>
    <cellStyle name="Κανονικό 2 2 2 2 2 4" xfId="309" xr:uid="{00000000-0005-0000-0000-000022000000}"/>
    <cellStyle name="Κανονικό 2 2 2 2 2 5" xfId="111" xr:uid="{00000000-0005-0000-0000-000023000000}"/>
    <cellStyle name="Κανονικό 2 2 2 2 3" xfId="176" xr:uid="{00000000-0005-0000-0000-000024000000}"/>
    <cellStyle name="Κανονικό 2 2 2 2 4" xfId="242" xr:uid="{00000000-0005-0000-0000-000025000000}"/>
    <cellStyle name="Κανονικό 2 2 2 2 5" xfId="308" xr:uid="{00000000-0005-0000-0000-000026000000}"/>
    <cellStyle name="Κανονικό 2 2 2 2 6" xfId="110" xr:uid="{00000000-0005-0000-0000-000027000000}"/>
    <cellStyle name="Κανονικό 2 2 2 3" xfId="32" xr:uid="{00000000-0005-0000-0000-000028000000}"/>
    <cellStyle name="Κανονικό 2 2 2 3 2" xfId="178" xr:uid="{00000000-0005-0000-0000-000029000000}"/>
    <cellStyle name="Κανονικό 2 2 2 3 3" xfId="244" xr:uid="{00000000-0005-0000-0000-00002A000000}"/>
    <cellStyle name="Κανονικό 2 2 2 3 4" xfId="310" xr:uid="{00000000-0005-0000-0000-00002B000000}"/>
    <cellStyle name="Κανονικό 2 2 2 3 5" xfId="112" xr:uid="{00000000-0005-0000-0000-00002C000000}"/>
    <cellStyle name="Κανονικό 2 2 2 4" xfId="175" xr:uid="{00000000-0005-0000-0000-00002D000000}"/>
    <cellStyle name="Κανονικό 2 2 2 5" xfId="241" xr:uid="{00000000-0005-0000-0000-00002E000000}"/>
    <cellStyle name="Κανονικό 2 2 2 6" xfId="307" xr:uid="{00000000-0005-0000-0000-00002F000000}"/>
    <cellStyle name="Κανονικό 2 2 2 7" xfId="109" xr:uid="{00000000-0005-0000-0000-000030000000}"/>
    <cellStyle name="Κανονικό 2 3" xfId="33" xr:uid="{00000000-0005-0000-0000-000031000000}"/>
    <cellStyle name="Κανονικό 2 3 2" xfId="34" xr:uid="{00000000-0005-0000-0000-000032000000}"/>
    <cellStyle name="Κανονικό 2 3 3" xfId="35" xr:uid="{00000000-0005-0000-0000-000033000000}"/>
    <cellStyle name="Κανονικό 2 4" xfId="374" xr:uid="{00000000-0005-0000-0000-000034000000}"/>
    <cellStyle name="Κανονικό 3" xfId="36" xr:uid="{00000000-0005-0000-0000-000035000000}"/>
    <cellStyle name="Κανονικό 3 10" xfId="245" xr:uid="{00000000-0005-0000-0000-000036000000}"/>
    <cellStyle name="Κανονικό 3 11" xfId="311" xr:uid="{00000000-0005-0000-0000-000037000000}"/>
    <cellStyle name="Κανονικό 3 12" xfId="113" xr:uid="{00000000-0005-0000-0000-000038000000}"/>
    <cellStyle name="Κανονικό 3 2" xfId="37" xr:uid="{00000000-0005-0000-0000-000039000000}"/>
    <cellStyle name="Κανονικό 3 2 2" xfId="38" xr:uid="{00000000-0005-0000-0000-00003A000000}"/>
    <cellStyle name="Κανονικό 3 2 2 2" xfId="39" xr:uid="{00000000-0005-0000-0000-00003B000000}"/>
    <cellStyle name="Κανονικό 3 2 2 2 2" xfId="40" xr:uid="{00000000-0005-0000-0000-00003C000000}"/>
    <cellStyle name="Κανονικό 3 2 2 2 2 2" xfId="183" xr:uid="{00000000-0005-0000-0000-00003D000000}"/>
    <cellStyle name="Κανονικό 3 2 2 2 2 3" xfId="249" xr:uid="{00000000-0005-0000-0000-00003E000000}"/>
    <cellStyle name="Κανονικό 3 2 2 2 2 4" xfId="315" xr:uid="{00000000-0005-0000-0000-00003F000000}"/>
    <cellStyle name="Κανονικό 3 2 2 2 2 5" xfId="117" xr:uid="{00000000-0005-0000-0000-000040000000}"/>
    <cellStyle name="Κανονικό 3 2 2 2 3" xfId="182" xr:uid="{00000000-0005-0000-0000-000041000000}"/>
    <cellStyle name="Κανονικό 3 2 2 2 4" xfId="248" xr:uid="{00000000-0005-0000-0000-000042000000}"/>
    <cellStyle name="Κανονικό 3 2 2 2 5" xfId="314" xr:uid="{00000000-0005-0000-0000-000043000000}"/>
    <cellStyle name="Κανονικό 3 2 2 2 6" xfId="116" xr:uid="{00000000-0005-0000-0000-000044000000}"/>
    <cellStyle name="Κανονικό 3 2 2 3" xfId="41" xr:uid="{00000000-0005-0000-0000-000045000000}"/>
    <cellStyle name="Κανονικό 3 2 2 3 2" xfId="184" xr:uid="{00000000-0005-0000-0000-000046000000}"/>
    <cellStyle name="Κανονικό 3 2 2 3 3" xfId="250" xr:uid="{00000000-0005-0000-0000-000047000000}"/>
    <cellStyle name="Κανονικό 3 2 2 3 4" xfId="316" xr:uid="{00000000-0005-0000-0000-000048000000}"/>
    <cellStyle name="Κανονικό 3 2 2 3 5" xfId="118" xr:uid="{00000000-0005-0000-0000-000049000000}"/>
    <cellStyle name="Κανονικό 3 2 2 4" xfId="181" xr:uid="{00000000-0005-0000-0000-00004A000000}"/>
    <cellStyle name="Κανονικό 3 2 2 5" xfId="247" xr:uid="{00000000-0005-0000-0000-00004B000000}"/>
    <cellStyle name="Κανονικό 3 2 2 6" xfId="313" xr:uid="{00000000-0005-0000-0000-00004C000000}"/>
    <cellStyle name="Κανονικό 3 2 2 7" xfId="115" xr:uid="{00000000-0005-0000-0000-00004D000000}"/>
    <cellStyle name="Κανονικό 3 2 3" xfId="42" xr:uid="{00000000-0005-0000-0000-00004E000000}"/>
    <cellStyle name="Κανονικό 3 2 3 2" xfId="43" xr:uid="{00000000-0005-0000-0000-00004F000000}"/>
    <cellStyle name="Κανονικό 3 2 3 2 2" xfId="186" xr:uid="{00000000-0005-0000-0000-000050000000}"/>
    <cellStyle name="Κανονικό 3 2 3 2 3" xfId="252" xr:uid="{00000000-0005-0000-0000-000051000000}"/>
    <cellStyle name="Κανονικό 3 2 3 2 4" xfId="318" xr:uid="{00000000-0005-0000-0000-000052000000}"/>
    <cellStyle name="Κανονικό 3 2 3 2 5" xfId="120" xr:uid="{00000000-0005-0000-0000-000053000000}"/>
    <cellStyle name="Κανονικό 3 2 3 3" xfId="185" xr:uid="{00000000-0005-0000-0000-000054000000}"/>
    <cellStyle name="Κανονικό 3 2 3 4" xfId="251" xr:uid="{00000000-0005-0000-0000-000055000000}"/>
    <cellStyle name="Κανονικό 3 2 3 5" xfId="317" xr:uid="{00000000-0005-0000-0000-000056000000}"/>
    <cellStyle name="Κανονικό 3 2 3 6" xfId="119" xr:uid="{00000000-0005-0000-0000-000057000000}"/>
    <cellStyle name="Κανονικό 3 2 4" xfId="44" xr:uid="{00000000-0005-0000-0000-000058000000}"/>
    <cellStyle name="Κανονικό 3 2 4 2" xfId="187" xr:uid="{00000000-0005-0000-0000-000059000000}"/>
    <cellStyle name="Κανονικό 3 2 4 3" xfId="253" xr:uid="{00000000-0005-0000-0000-00005A000000}"/>
    <cellStyle name="Κανονικό 3 2 4 4" xfId="319" xr:uid="{00000000-0005-0000-0000-00005B000000}"/>
    <cellStyle name="Κανονικό 3 2 4 5" xfId="121" xr:uid="{00000000-0005-0000-0000-00005C000000}"/>
    <cellStyle name="Κανονικό 3 2 5" xfId="180" xr:uid="{00000000-0005-0000-0000-00005D000000}"/>
    <cellStyle name="Κανονικό 3 2 6" xfId="246" xr:uid="{00000000-0005-0000-0000-00005E000000}"/>
    <cellStyle name="Κανονικό 3 2 7" xfId="312" xr:uid="{00000000-0005-0000-0000-00005F000000}"/>
    <cellStyle name="Κανονικό 3 2 8" xfId="114" xr:uid="{00000000-0005-0000-0000-000060000000}"/>
    <cellStyle name="Κανονικό 3 3" xfId="45" xr:uid="{00000000-0005-0000-0000-000061000000}"/>
    <cellStyle name="Κανονικό 3 3 2" xfId="46" xr:uid="{00000000-0005-0000-0000-000062000000}"/>
    <cellStyle name="Κανονικό 3 3 2 2" xfId="47" xr:uid="{00000000-0005-0000-0000-000063000000}"/>
    <cellStyle name="Κανονικό 3 3 2 2 2" xfId="48" xr:uid="{00000000-0005-0000-0000-000064000000}"/>
    <cellStyle name="Κανονικό 3 3 2 2 2 2" xfId="191" xr:uid="{00000000-0005-0000-0000-000065000000}"/>
    <cellStyle name="Κανονικό 3 3 2 2 2 3" xfId="257" xr:uid="{00000000-0005-0000-0000-000066000000}"/>
    <cellStyle name="Κανονικό 3 3 2 2 2 4" xfId="323" xr:uid="{00000000-0005-0000-0000-000067000000}"/>
    <cellStyle name="Κανονικό 3 3 2 2 2 5" xfId="125" xr:uid="{00000000-0005-0000-0000-000068000000}"/>
    <cellStyle name="Κανονικό 3 3 2 2 3" xfId="190" xr:uid="{00000000-0005-0000-0000-000069000000}"/>
    <cellStyle name="Κανονικό 3 3 2 2 4" xfId="256" xr:uid="{00000000-0005-0000-0000-00006A000000}"/>
    <cellStyle name="Κανονικό 3 3 2 2 5" xfId="322" xr:uid="{00000000-0005-0000-0000-00006B000000}"/>
    <cellStyle name="Κανονικό 3 3 2 2 6" xfId="124" xr:uid="{00000000-0005-0000-0000-00006C000000}"/>
    <cellStyle name="Κανονικό 3 3 2 3" xfId="49" xr:uid="{00000000-0005-0000-0000-00006D000000}"/>
    <cellStyle name="Κανονικό 3 3 2 3 2" xfId="192" xr:uid="{00000000-0005-0000-0000-00006E000000}"/>
    <cellStyle name="Κανονικό 3 3 2 3 3" xfId="258" xr:uid="{00000000-0005-0000-0000-00006F000000}"/>
    <cellStyle name="Κανονικό 3 3 2 3 4" xfId="324" xr:uid="{00000000-0005-0000-0000-000070000000}"/>
    <cellStyle name="Κανονικό 3 3 2 3 5" xfId="126" xr:uid="{00000000-0005-0000-0000-000071000000}"/>
    <cellStyle name="Κανονικό 3 3 2 4" xfId="189" xr:uid="{00000000-0005-0000-0000-000072000000}"/>
    <cellStyle name="Κανονικό 3 3 2 5" xfId="255" xr:uid="{00000000-0005-0000-0000-000073000000}"/>
    <cellStyle name="Κανονικό 3 3 2 6" xfId="321" xr:uid="{00000000-0005-0000-0000-000074000000}"/>
    <cellStyle name="Κανονικό 3 3 2 7" xfId="123" xr:uid="{00000000-0005-0000-0000-000075000000}"/>
    <cellStyle name="Κανονικό 3 3 3" xfId="50" xr:uid="{00000000-0005-0000-0000-000076000000}"/>
    <cellStyle name="Κανονικό 3 3 3 2" xfId="51" xr:uid="{00000000-0005-0000-0000-000077000000}"/>
    <cellStyle name="Κανονικό 3 3 3 2 2" xfId="194" xr:uid="{00000000-0005-0000-0000-000078000000}"/>
    <cellStyle name="Κανονικό 3 3 3 2 3" xfId="260" xr:uid="{00000000-0005-0000-0000-000079000000}"/>
    <cellStyle name="Κανονικό 3 3 3 2 4" xfId="326" xr:uid="{00000000-0005-0000-0000-00007A000000}"/>
    <cellStyle name="Κανονικό 3 3 3 2 5" xfId="128" xr:uid="{00000000-0005-0000-0000-00007B000000}"/>
    <cellStyle name="Κανονικό 3 3 3 3" xfId="193" xr:uid="{00000000-0005-0000-0000-00007C000000}"/>
    <cellStyle name="Κανονικό 3 3 3 4" xfId="259" xr:uid="{00000000-0005-0000-0000-00007D000000}"/>
    <cellStyle name="Κανονικό 3 3 3 5" xfId="325" xr:uid="{00000000-0005-0000-0000-00007E000000}"/>
    <cellStyle name="Κανονικό 3 3 3 6" xfId="127" xr:uid="{00000000-0005-0000-0000-00007F000000}"/>
    <cellStyle name="Κανονικό 3 3 4" xfId="52" xr:uid="{00000000-0005-0000-0000-000080000000}"/>
    <cellStyle name="Κανονικό 3 3 4 2" xfId="195" xr:uid="{00000000-0005-0000-0000-000081000000}"/>
    <cellStyle name="Κανονικό 3 3 4 3" xfId="261" xr:uid="{00000000-0005-0000-0000-000082000000}"/>
    <cellStyle name="Κανονικό 3 3 4 4" xfId="327" xr:uid="{00000000-0005-0000-0000-000083000000}"/>
    <cellStyle name="Κανονικό 3 3 4 5" xfId="129" xr:uid="{00000000-0005-0000-0000-000084000000}"/>
    <cellStyle name="Κανονικό 3 3 5" xfId="188" xr:uid="{00000000-0005-0000-0000-000085000000}"/>
    <cellStyle name="Κανονικό 3 3 6" xfId="254" xr:uid="{00000000-0005-0000-0000-000086000000}"/>
    <cellStyle name="Κανονικό 3 3 7" xfId="320" xr:uid="{00000000-0005-0000-0000-000087000000}"/>
    <cellStyle name="Κανονικό 3 3 8" xfId="122" xr:uid="{00000000-0005-0000-0000-000088000000}"/>
    <cellStyle name="Κανονικό 3 4" xfId="53" xr:uid="{00000000-0005-0000-0000-000089000000}"/>
    <cellStyle name="Κανονικό 3 4 2" xfId="54" xr:uid="{00000000-0005-0000-0000-00008A000000}"/>
    <cellStyle name="Κανονικό 3 4 2 2" xfId="55" xr:uid="{00000000-0005-0000-0000-00008B000000}"/>
    <cellStyle name="Κανονικό 3 4 2 2 2" xfId="198" xr:uid="{00000000-0005-0000-0000-00008C000000}"/>
    <cellStyle name="Κανονικό 3 4 2 2 3" xfId="264" xr:uid="{00000000-0005-0000-0000-00008D000000}"/>
    <cellStyle name="Κανονικό 3 4 2 2 4" xfId="330" xr:uid="{00000000-0005-0000-0000-00008E000000}"/>
    <cellStyle name="Κανονικό 3 4 2 2 5" xfId="132" xr:uid="{00000000-0005-0000-0000-00008F000000}"/>
    <cellStyle name="Κανονικό 3 4 2 3" xfId="197" xr:uid="{00000000-0005-0000-0000-000090000000}"/>
    <cellStyle name="Κανονικό 3 4 2 4" xfId="263" xr:uid="{00000000-0005-0000-0000-000091000000}"/>
    <cellStyle name="Κανονικό 3 4 2 5" xfId="329" xr:uid="{00000000-0005-0000-0000-000092000000}"/>
    <cellStyle name="Κανονικό 3 4 2 6" xfId="131" xr:uid="{00000000-0005-0000-0000-000093000000}"/>
    <cellStyle name="Κανονικό 3 4 3" xfId="56" xr:uid="{00000000-0005-0000-0000-000094000000}"/>
    <cellStyle name="Κανονικό 3 4 3 2" xfId="199" xr:uid="{00000000-0005-0000-0000-000095000000}"/>
    <cellStyle name="Κανονικό 3 4 3 3" xfId="265" xr:uid="{00000000-0005-0000-0000-000096000000}"/>
    <cellStyle name="Κανονικό 3 4 3 4" xfId="331" xr:uid="{00000000-0005-0000-0000-000097000000}"/>
    <cellStyle name="Κανονικό 3 4 3 5" xfId="133" xr:uid="{00000000-0005-0000-0000-000098000000}"/>
    <cellStyle name="Κανονικό 3 4 4" xfId="196" xr:uid="{00000000-0005-0000-0000-000099000000}"/>
    <cellStyle name="Κανονικό 3 4 5" xfId="262" xr:uid="{00000000-0005-0000-0000-00009A000000}"/>
    <cellStyle name="Κανονικό 3 4 6" xfId="328" xr:uid="{00000000-0005-0000-0000-00009B000000}"/>
    <cellStyle name="Κανονικό 3 4 7" xfId="130" xr:uid="{00000000-0005-0000-0000-00009C000000}"/>
    <cellStyle name="Κανονικό 3 5" xfId="57" xr:uid="{00000000-0005-0000-0000-00009D000000}"/>
    <cellStyle name="Κανονικό 3 5 2" xfId="58" xr:uid="{00000000-0005-0000-0000-00009E000000}"/>
    <cellStyle name="Κανονικό 3 5 2 2" xfId="201" xr:uid="{00000000-0005-0000-0000-00009F000000}"/>
    <cellStyle name="Κανονικό 3 5 2 3" xfId="267" xr:uid="{00000000-0005-0000-0000-0000A0000000}"/>
    <cellStyle name="Κανονικό 3 5 2 4" xfId="333" xr:uid="{00000000-0005-0000-0000-0000A1000000}"/>
    <cellStyle name="Κανονικό 3 5 2 5" xfId="135" xr:uid="{00000000-0005-0000-0000-0000A2000000}"/>
    <cellStyle name="Κανονικό 3 5 3" xfId="200" xr:uid="{00000000-0005-0000-0000-0000A3000000}"/>
    <cellStyle name="Κανονικό 3 5 4" xfId="266" xr:uid="{00000000-0005-0000-0000-0000A4000000}"/>
    <cellStyle name="Κανονικό 3 5 5" xfId="332" xr:uid="{00000000-0005-0000-0000-0000A5000000}"/>
    <cellStyle name="Κανονικό 3 5 6" xfId="134" xr:uid="{00000000-0005-0000-0000-0000A6000000}"/>
    <cellStyle name="Κανονικό 3 6" xfId="59" xr:uid="{00000000-0005-0000-0000-0000A7000000}"/>
    <cellStyle name="Κανονικό 3 6 2" xfId="60" xr:uid="{00000000-0005-0000-0000-0000A8000000}"/>
    <cellStyle name="Κανονικό 3 6 2 2" xfId="203" xr:uid="{00000000-0005-0000-0000-0000A9000000}"/>
    <cellStyle name="Κανονικό 3 6 2 3" xfId="269" xr:uid="{00000000-0005-0000-0000-0000AA000000}"/>
    <cellStyle name="Κανονικό 3 6 2 4" xfId="335" xr:uid="{00000000-0005-0000-0000-0000AB000000}"/>
    <cellStyle name="Κανονικό 3 6 2 5" xfId="137" xr:uid="{00000000-0005-0000-0000-0000AC000000}"/>
    <cellStyle name="Κανονικό 3 6 3" xfId="202" xr:uid="{00000000-0005-0000-0000-0000AD000000}"/>
    <cellStyle name="Κανονικό 3 6 4" xfId="268" xr:uid="{00000000-0005-0000-0000-0000AE000000}"/>
    <cellStyle name="Κανονικό 3 6 5" xfId="334" xr:uid="{00000000-0005-0000-0000-0000AF000000}"/>
    <cellStyle name="Κανονικό 3 6 6" xfId="136" xr:uid="{00000000-0005-0000-0000-0000B0000000}"/>
    <cellStyle name="Κανονικό 3 7" xfId="61" xr:uid="{00000000-0005-0000-0000-0000B1000000}"/>
    <cellStyle name="Κανονικό 3 7 2" xfId="62" xr:uid="{00000000-0005-0000-0000-0000B2000000}"/>
    <cellStyle name="Κανονικό 3 7 2 2" xfId="205" xr:uid="{00000000-0005-0000-0000-0000B3000000}"/>
    <cellStyle name="Κανονικό 3 7 2 3" xfId="271" xr:uid="{00000000-0005-0000-0000-0000B4000000}"/>
    <cellStyle name="Κανονικό 3 7 2 4" xfId="337" xr:uid="{00000000-0005-0000-0000-0000B5000000}"/>
    <cellStyle name="Κανονικό 3 7 2 5" xfId="139" xr:uid="{00000000-0005-0000-0000-0000B6000000}"/>
    <cellStyle name="Κανονικό 3 7 3" xfId="204" xr:uid="{00000000-0005-0000-0000-0000B7000000}"/>
    <cellStyle name="Κανονικό 3 7 4" xfId="270" xr:uid="{00000000-0005-0000-0000-0000B8000000}"/>
    <cellStyle name="Κανονικό 3 7 5" xfId="336" xr:uid="{00000000-0005-0000-0000-0000B9000000}"/>
    <cellStyle name="Κανονικό 3 7 6" xfId="138" xr:uid="{00000000-0005-0000-0000-0000BA000000}"/>
    <cellStyle name="Κανονικό 3 8" xfId="63" xr:uid="{00000000-0005-0000-0000-0000BB000000}"/>
    <cellStyle name="Κανονικό 3 8 2" xfId="206" xr:uid="{00000000-0005-0000-0000-0000BC000000}"/>
    <cellStyle name="Κανονικό 3 8 3" xfId="272" xr:uid="{00000000-0005-0000-0000-0000BD000000}"/>
    <cellStyle name="Κανονικό 3 8 4" xfId="338" xr:uid="{00000000-0005-0000-0000-0000BE000000}"/>
    <cellStyle name="Κανονικό 3 8 5" xfId="140" xr:uid="{00000000-0005-0000-0000-0000BF000000}"/>
    <cellStyle name="Κανονικό 3 9" xfId="179" xr:uid="{00000000-0005-0000-0000-0000C0000000}"/>
    <cellStyle name="Κανονικό 4" xfId="64" xr:uid="{00000000-0005-0000-0000-0000C1000000}"/>
    <cellStyle name="Κανονικό 5" xfId="65" xr:uid="{00000000-0005-0000-0000-0000C2000000}"/>
    <cellStyle name="Κανονικό 5 2" xfId="66" xr:uid="{00000000-0005-0000-0000-0000C3000000}"/>
    <cellStyle name="Κανονικό 5 2 2" xfId="67" xr:uid="{00000000-0005-0000-0000-0000C4000000}"/>
    <cellStyle name="Κανονικό 5 2 3" xfId="68" xr:uid="{00000000-0005-0000-0000-0000C5000000}"/>
    <cellStyle name="Κανονικό 5 2 3 2" xfId="69" xr:uid="{00000000-0005-0000-0000-0000C6000000}"/>
    <cellStyle name="Κανονικό 5 2 3 2 2" xfId="210" xr:uid="{00000000-0005-0000-0000-0000C7000000}"/>
    <cellStyle name="Κανονικό 5 2 3 2 3" xfId="276" xr:uid="{00000000-0005-0000-0000-0000C8000000}"/>
    <cellStyle name="Κανονικό 5 2 3 2 4" xfId="342" xr:uid="{00000000-0005-0000-0000-0000C9000000}"/>
    <cellStyle name="Κανονικό 5 2 3 2 5" xfId="144" xr:uid="{00000000-0005-0000-0000-0000CA000000}"/>
    <cellStyle name="Κανονικό 5 2 3 3" xfId="209" xr:uid="{00000000-0005-0000-0000-0000CB000000}"/>
    <cellStyle name="Κανονικό 5 2 3 4" xfId="275" xr:uid="{00000000-0005-0000-0000-0000CC000000}"/>
    <cellStyle name="Κανονικό 5 2 3 5" xfId="341" xr:uid="{00000000-0005-0000-0000-0000CD000000}"/>
    <cellStyle name="Κανονικό 5 2 3 6" xfId="143" xr:uid="{00000000-0005-0000-0000-0000CE000000}"/>
    <cellStyle name="Κανονικό 5 2 4" xfId="70" xr:uid="{00000000-0005-0000-0000-0000CF000000}"/>
    <cellStyle name="Κανονικό 5 2 4 2" xfId="211" xr:uid="{00000000-0005-0000-0000-0000D0000000}"/>
    <cellStyle name="Κανονικό 5 2 4 3" xfId="277" xr:uid="{00000000-0005-0000-0000-0000D1000000}"/>
    <cellStyle name="Κανονικό 5 2 4 4" xfId="343" xr:uid="{00000000-0005-0000-0000-0000D2000000}"/>
    <cellStyle name="Κανονικό 5 2 4 5" xfId="145" xr:uid="{00000000-0005-0000-0000-0000D3000000}"/>
    <cellStyle name="Κανονικό 5 2 5" xfId="208" xr:uid="{00000000-0005-0000-0000-0000D4000000}"/>
    <cellStyle name="Κανονικό 5 2 6" xfId="274" xr:uid="{00000000-0005-0000-0000-0000D5000000}"/>
    <cellStyle name="Κανονικό 5 2 7" xfId="340" xr:uid="{00000000-0005-0000-0000-0000D6000000}"/>
    <cellStyle name="Κανονικό 5 2 8" xfId="142" xr:uid="{00000000-0005-0000-0000-0000D7000000}"/>
    <cellStyle name="Κανονικό 5 3" xfId="71" xr:uid="{00000000-0005-0000-0000-0000D8000000}"/>
    <cellStyle name="Κανονικό 5 4" xfId="72" xr:uid="{00000000-0005-0000-0000-0000D9000000}"/>
    <cellStyle name="Κανονικό 5 4 2" xfId="73" xr:uid="{00000000-0005-0000-0000-0000DA000000}"/>
    <cellStyle name="Κανονικό 5 4 2 2" xfId="213" xr:uid="{00000000-0005-0000-0000-0000DB000000}"/>
    <cellStyle name="Κανονικό 5 4 2 3" xfId="279" xr:uid="{00000000-0005-0000-0000-0000DC000000}"/>
    <cellStyle name="Κανονικό 5 4 2 4" xfId="345" xr:uid="{00000000-0005-0000-0000-0000DD000000}"/>
    <cellStyle name="Κανονικό 5 4 2 5" xfId="147" xr:uid="{00000000-0005-0000-0000-0000DE000000}"/>
    <cellStyle name="Κανονικό 5 4 3" xfId="212" xr:uid="{00000000-0005-0000-0000-0000DF000000}"/>
    <cellStyle name="Κανονικό 5 4 4" xfId="278" xr:uid="{00000000-0005-0000-0000-0000E0000000}"/>
    <cellStyle name="Κανονικό 5 4 5" xfId="344" xr:uid="{00000000-0005-0000-0000-0000E1000000}"/>
    <cellStyle name="Κανονικό 5 4 6" xfId="146" xr:uid="{00000000-0005-0000-0000-0000E2000000}"/>
    <cellStyle name="Κανονικό 5 5" xfId="74" xr:uid="{00000000-0005-0000-0000-0000E3000000}"/>
    <cellStyle name="Κανονικό 5 5 2" xfId="214" xr:uid="{00000000-0005-0000-0000-0000E4000000}"/>
    <cellStyle name="Κανονικό 5 5 3" xfId="280" xr:uid="{00000000-0005-0000-0000-0000E5000000}"/>
    <cellStyle name="Κανονικό 5 5 4" xfId="346" xr:uid="{00000000-0005-0000-0000-0000E6000000}"/>
    <cellStyle name="Κανονικό 5 5 5" xfId="148" xr:uid="{00000000-0005-0000-0000-0000E7000000}"/>
    <cellStyle name="Κανονικό 5 6" xfId="207" xr:uid="{00000000-0005-0000-0000-0000E8000000}"/>
    <cellStyle name="Κανονικό 5 7" xfId="273" xr:uid="{00000000-0005-0000-0000-0000E9000000}"/>
    <cellStyle name="Κανονικό 5 8" xfId="339" xr:uid="{00000000-0005-0000-0000-0000EA000000}"/>
    <cellStyle name="Κανονικό 5 9" xfId="141" xr:uid="{00000000-0005-0000-0000-0000EB000000}"/>
    <cellStyle name="Κανονικό 6" xfId="75" xr:uid="{00000000-0005-0000-0000-0000EC000000}"/>
    <cellStyle name="Κανονικό 6 2" xfId="76" xr:uid="{00000000-0005-0000-0000-0000ED000000}"/>
    <cellStyle name="Κανονικό 6 2 2" xfId="77" xr:uid="{00000000-0005-0000-0000-0000EE000000}"/>
    <cellStyle name="Κανονικό 6 2 3" xfId="78" xr:uid="{00000000-0005-0000-0000-0000EF000000}"/>
    <cellStyle name="Κανονικό 6 2 3 2" xfId="79" xr:uid="{00000000-0005-0000-0000-0000F0000000}"/>
    <cellStyle name="Κανονικό 6 2 3 2 2" xfId="218" xr:uid="{00000000-0005-0000-0000-0000F1000000}"/>
    <cellStyle name="Κανονικό 6 2 3 2 3" xfId="284" xr:uid="{00000000-0005-0000-0000-0000F2000000}"/>
    <cellStyle name="Κανονικό 6 2 3 2 4" xfId="350" xr:uid="{00000000-0005-0000-0000-0000F3000000}"/>
    <cellStyle name="Κανονικό 6 2 3 2 5" xfId="152" xr:uid="{00000000-0005-0000-0000-0000F4000000}"/>
    <cellStyle name="Κανονικό 6 2 3 3" xfId="217" xr:uid="{00000000-0005-0000-0000-0000F5000000}"/>
    <cellStyle name="Κανονικό 6 2 3 4" xfId="283" xr:uid="{00000000-0005-0000-0000-0000F6000000}"/>
    <cellStyle name="Κανονικό 6 2 3 5" xfId="349" xr:uid="{00000000-0005-0000-0000-0000F7000000}"/>
    <cellStyle name="Κανονικό 6 2 3 6" xfId="151" xr:uid="{00000000-0005-0000-0000-0000F8000000}"/>
    <cellStyle name="Κανονικό 6 2 4" xfId="80" xr:uid="{00000000-0005-0000-0000-0000F9000000}"/>
    <cellStyle name="Κανονικό 6 2 4 2" xfId="219" xr:uid="{00000000-0005-0000-0000-0000FA000000}"/>
    <cellStyle name="Κανονικό 6 2 4 3" xfId="285" xr:uid="{00000000-0005-0000-0000-0000FB000000}"/>
    <cellStyle name="Κανονικό 6 2 4 4" xfId="351" xr:uid="{00000000-0005-0000-0000-0000FC000000}"/>
    <cellStyle name="Κανονικό 6 2 4 5" xfId="153" xr:uid="{00000000-0005-0000-0000-0000FD000000}"/>
    <cellStyle name="Κανονικό 6 2 5" xfId="216" xr:uid="{00000000-0005-0000-0000-0000FE000000}"/>
    <cellStyle name="Κανονικό 6 2 6" xfId="282" xr:uid="{00000000-0005-0000-0000-0000FF000000}"/>
    <cellStyle name="Κανονικό 6 2 7" xfId="348" xr:uid="{00000000-0005-0000-0000-000000010000}"/>
    <cellStyle name="Κανονικό 6 2 8" xfId="150" xr:uid="{00000000-0005-0000-0000-000001010000}"/>
    <cellStyle name="Κανονικό 6 3" xfId="81" xr:uid="{00000000-0005-0000-0000-000002010000}"/>
    <cellStyle name="Κανονικό 6 4" xfId="82" xr:uid="{00000000-0005-0000-0000-000003010000}"/>
    <cellStyle name="Κανονικό 6 4 2" xfId="83" xr:uid="{00000000-0005-0000-0000-000004010000}"/>
    <cellStyle name="Κανονικό 6 4 2 2" xfId="221" xr:uid="{00000000-0005-0000-0000-000005010000}"/>
    <cellStyle name="Κανονικό 6 4 2 3" xfId="287" xr:uid="{00000000-0005-0000-0000-000006010000}"/>
    <cellStyle name="Κανονικό 6 4 2 4" xfId="353" xr:uid="{00000000-0005-0000-0000-000007010000}"/>
    <cellStyle name="Κανονικό 6 4 2 5" xfId="155" xr:uid="{00000000-0005-0000-0000-000008010000}"/>
    <cellStyle name="Κανονικό 6 4 3" xfId="220" xr:uid="{00000000-0005-0000-0000-000009010000}"/>
    <cellStyle name="Κανονικό 6 4 4" xfId="286" xr:uid="{00000000-0005-0000-0000-00000A010000}"/>
    <cellStyle name="Κανονικό 6 4 5" xfId="352" xr:uid="{00000000-0005-0000-0000-00000B010000}"/>
    <cellStyle name="Κανονικό 6 4 6" xfId="154" xr:uid="{00000000-0005-0000-0000-00000C010000}"/>
    <cellStyle name="Κανονικό 6 5" xfId="84" xr:uid="{00000000-0005-0000-0000-00000D010000}"/>
    <cellStyle name="Κανονικό 6 5 2" xfId="222" xr:uid="{00000000-0005-0000-0000-00000E010000}"/>
    <cellStyle name="Κανονικό 6 5 3" xfId="288" xr:uid="{00000000-0005-0000-0000-00000F010000}"/>
    <cellStyle name="Κανονικό 6 5 4" xfId="354" xr:uid="{00000000-0005-0000-0000-000010010000}"/>
    <cellStyle name="Κανονικό 6 5 5" xfId="156" xr:uid="{00000000-0005-0000-0000-000011010000}"/>
    <cellStyle name="Κανονικό 6 6" xfId="215" xr:uid="{00000000-0005-0000-0000-000012010000}"/>
    <cellStyle name="Κανονικό 6 7" xfId="281" xr:uid="{00000000-0005-0000-0000-000013010000}"/>
    <cellStyle name="Κανονικό 6 8" xfId="347" xr:uid="{00000000-0005-0000-0000-000014010000}"/>
    <cellStyle name="Κανονικό 6 9" xfId="149" xr:uid="{00000000-0005-0000-0000-000015010000}"/>
    <cellStyle name="Κανονικό 7" xfId="85" xr:uid="{00000000-0005-0000-0000-000016010000}"/>
    <cellStyle name="Κανονικό 7 2" xfId="86" xr:uid="{00000000-0005-0000-0000-000017010000}"/>
    <cellStyle name="Κανονικό 7 2 2" xfId="224" xr:uid="{00000000-0005-0000-0000-000018010000}"/>
    <cellStyle name="Κανονικό 7 2 3" xfId="290" xr:uid="{00000000-0005-0000-0000-000019010000}"/>
    <cellStyle name="Κανονικό 7 2 4" xfId="356" xr:uid="{00000000-0005-0000-0000-00001A010000}"/>
    <cellStyle name="Κανονικό 7 2 5" xfId="158" xr:uid="{00000000-0005-0000-0000-00001B010000}"/>
    <cellStyle name="Κανονικό 7 3" xfId="223" xr:uid="{00000000-0005-0000-0000-00001C010000}"/>
    <cellStyle name="Κανονικό 7 4" xfId="289" xr:uid="{00000000-0005-0000-0000-00001D010000}"/>
    <cellStyle name="Κανονικό 7 5" xfId="355" xr:uid="{00000000-0005-0000-0000-00001E010000}"/>
    <cellStyle name="Κανονικό 7 6" xfId="157" xr:uid="{00000000-0005-0000-0000-00001F010000}"/>
    <cellStyle name="Κανονικό 8" xfId="87" xr:uid="{00000000-0005-0000-0000-000020010000}"/>
    <cellStyle name="Κανονικό 8 2" xfId="88" xr:uid="{00000000-0005-0000-0000-000021010000}"/>
    <cellStyle name="Κανονικό 8 2 2" xfId="226" xr:uid="{00000000-0005-0000-0000-000022010000}"/>
    <cellStyle name="Κανονικό 8 2 3" xfId="292" xr:uid="{00000000-0005-0000-0000-000023010000}"/>
    <cellStyle name="Κανονικό 8 2 4" xfId="358" xr:uid="{00000000-0005-0000-0000-000024010000}"/>
    <cellStyle name="Κανονικό 8 2 5" xfId="160" xr:uid="{00000000-0005-0000-0000-000025010000}"/>
    <cellStyle name="Κανονικό 8 3" xfId="225" xr:uid="{00000000-0005-0000-0000-000026010000}"/>
    <cellStyle name="Κανονικό 8 4" xfId="291" xr:uid="{00000000-0005-0000-0000-000027010000}"/>
    <cellStyle name="Κανονικό 8 5" xfId="357" xr:uid="{00000000-0005-0000-0000-000028010000}"/>
    <cellStyle name="Κανονικό 8 6" xfId="159" xr:uid="{00000000-0005-0000-0000-000029010000}"/>
    <cellStyle name="Κανονικό 9" xfId="3" xr:uid="{00000000-0005-0000-0000-00002A010000}"/>
    <cellStyle name="Κανονικό 9 2" xfId="174" xr:uid="{00000000-0005-0000-0000-00002B010000}"/>
    <cellStyle name="Κανονικό 9 3" xfId="240" xr:uid="{00000000-0005-0000-0000-00002C010000}"/>
    <cellStyle name="Κανονικό 9 4" xfId="306" xr:uid="{00000000-0005-0000-0000-00002D010000}"/>
    <cellStyle name="Κανονικό 9 5" xfId="108" xr:uid="{00000000-0005-0000-0000-00002E010000}"/>
    <cellStyle name="Κόμμα 2" xfId="89" xr:uid="{00000000-0005-0000-0000-00002F010000}"/>
    <cellStyle name="Κόμμα 2 2" xfId="90" xr:uid="{00000000-0005-0000-0000-000030010000}"/>
    <cellStyle name="Κόμμα 3" xfId="91" xr:uid="{00000000-0005-0000-0000-000031010000}"/>
    <cellStyle name="Κόμμα 4" xfId="92" xr:uid="{00000000-0005-0000-0000-000032010000}"/>
    <cellStyle name="Κόμμα 4 2" xfId="227" xr:uid="{00000000-0005-0000-0000-000033010000}"/>
    <cellStyle name="Κόμμα 4 3" xfId="293" xr:uid="{00000000-0005-0000-0000-000034010000}"/>
    <cellStyle name="Κόμμα 4 4" xfId="359" xr:uid="{00000000-0005-0000-0000-000035010000}"/>
    <cellStyle name="Κόμμα 4 5" xfId="161" xr:uid="{00000000-0005-0000-0000-000036010000}"/>
    <cellStyle name="Νομισματική μονάδα 2" xfId="93" xr:uid="{00000000-0005-0000-0000-000037010000}"/>
    <cellStyle name="Νομισματική μονάδα 2 10" xfId="162" xr:uid="{00000000-0005-0000-0000-000038010000}"/>
    <cellStyle name="Νομισματική μονάδα 2 2" xfId="94" xr:uid="{00000000-0005-0000-0000-000039010000}"/>
    <cellStyle name="Νομισματική μονάδα 2 2 2" xfId="95" xr:uid="{00000000-0005-0000-0000-00003A010000}"/>
    <cellStyle name="Νομισματική μονάδα 2 2 2 2" xfId="96" xr:uid="{00000000-0005-0000-0000-00003B010000}"/>
    <cellStyle name="Νομισματική μονάδα 2 2 2 2 2" xfId="231" xr:uid="{00000000-0005-0000-0000-00003C010000}"/>
    <cellStyle name="Νομισματική μονάδα 2 2 2 2 3" xfId="297" xr:uid="{00000000-0005-0000-0000-00003D010000}"/>
    <cellStyle name="Νομισματική μονάδα 2 2 2 2 4" xfId="363" xr:uid="{00000000-0005-0000-0000-00003E010000}"/>
    <cellStyle name="Νομισματική μονάδα 2 2 2 2 5" xfId="165" xr:uid="{00000000-0005-0000-0000-00003F010000}"/>
    <cellStyle name="Νομισματική μονάδα 2 2 2 3" xfId="230" xr:uid="{00000000-0005-0000-0000-000040010000}"/>
    <cellStyle name="Νομισματική μονάδα 2 2 2 4" xfId="296" xr:uid="{00000000-0005-0000-0000-000041010000}"/>
    <cellStyle name="Νομισματική μονάδα 2 2 2 5" xfId="362" xr:uid="{00000000-0005-0000-0000-000042010000}"/>
    <cellStyle name="Νομισματική μονάδα 2 2 2 6" xfId="164" xr:uid="{00000000-0005-0000-0000-000043010000}"/>
    <cellStyle name="Νομισματική μονάδα 2 2 3" xfId="97" xr:uid="{00000000-0005-0000-0000-000044010000}"/>
    <cellStyle name="Νομισματική μονάδα 2 2 3 2" xfId="232" xr:uid="{00000000-0005-0000-0000-000045010000}"/>
    <cellStyle name="Νομισματική μονάδα 2 2 3 3" xfId="298" xr:uid="{00000000-0005-0000-0000-000046010000}"/>
    <cellStyle name="Νομισματική μονάδα 2 2 3 4" xfId="364" xr:uid="{00000000-0005-0000-0000-000047010000}"/>
    <cellStyle name="Νομισματική μονάδα 2 2 3 5" xfId="166" xr:uid="{00000000-0005-0000-0000-000048010000}"/>
    <cellStyle name="Νομισματική μονάδα 2 2 4" xfId="229" xr:uid="{00000000-0005-0000-0000-000049010000}"/>
    <cellStyle name="Νομισματική μονάδα 2 2 5" xfId="295" xr:uid="{00000000-0005-0000-0000-00004A010000}"/>
    <cellStyle name="Νομισματική μονάδα 2 2 6" xfId="361" xr:uid="{00000000-0005-0000-0000-00004B010000}"/>
    <cellStyle name="Νομισματική μονάδα 2 2 7" xfId="163" xr:uid="{00000000-0005-0000-0000-00004C010000}"/>
    <cellStyle name="Νομισματική μονάδα 2 3" xfId="98" xr:uid="{00000000-0005-0000-0000-00004D010000}"/>
    <cellStyle name="Νομισματική μονάδα 2 3 2" xfId="99" xr:uid="{00000000-0005-0000-0000-00004E010000}"/>
    <cellStyle name="Νομισματική μονάδα 2 3 2 2" xfId="234" xr:uid="{00000000-0005-0000-0000-00004F010000}"/>
    <cellStyle name="Νομισματική μονάδα 2 3 2 3" xfId="300" xr:uid="{00000000-0005-0000-0000-000050010000}"/>
    <cellStyle name="Νομισματική μονάδα 2 3 2 4" xfId="366" xr:uid="{00000000-0005-0000-0000-000051010000}"/>
    <cellStyle name="Νομισματική μονάδα 2 3 2 5" xfId="168" xr:uid="{00000000-0005-0000-0000-000052010000}"/>
    <cellStyle name="Νομισματική μονάδα 2 3 3" xfId="233" xr:uid="{00000000-0005-0000-0000-000053010000}"/>
    <cellStyle name="Νομισματική μονάδα 2 3 4" xfId="299" xr:uid="{00000000-0005-0000-0000-000054010000}"/>
    <cellStyle name="Νομισματική μονάδα 2 3 5" xfId="365" xr:uid="{00000000-0005-0000-0000-000055010000}"/>
    <cellStyle name="Νομισματική μονάδα 2 3 6" xfId="167" xr:uid="{00000000-0005-0000-0000-000056010000}"/>
    <cellStyle name="Νομισματική μονάδα 2 4" xfId="100" xr:uid="{00000000-0005-0000-0000-000057010000}"/>
    <cellStyle name="Νομισματική μονάδα 2 4 2" xfId="101" xr:uid="{00000000-0005-0000-0000-000058010000}"/>
    <cellStyle name="Νομισματική μονάδα 2 4 2 2" xfId="236" xr:uid="{00000000-0005-0000-0000-000059010000}"/>
    <cellStyle name="Νομισματική μονάδα 2 4 2 3" xfId="302" xr:uid="{00000000-0005-0000-0000-00005A010000}"/>
    <cellStyle name="Νομισματική μονάδα 2 4 2 4" xfId="368" xr:uid="{00000000-0005-0000-0000-00005B010000}"/>
    <cellStyle name="Νομισματική μονάδα 2 4 2 5" xfId="170" xr:uid="{00000000-0005-0000-0000-00005C010000}"/>
    <cellStyle name="Νομισματική μονάδα 2 4 3" xfId="235" xr:uid="{00000000-0005-0000-0000-00005D010000}"/>
    <cellStyle name="Νομισματική μονάδα 2 4 4" xfId="301" xr:uid="{00000000-0005-0000-0000-00005E010000}"/>
    <cellStyle name="Νομισματική μονάδα 2 4 5" xfId="367" xr:uid="{00000000-0005-0000-0000-00005F010000}"/>
    <cellStyle name="Νομισματική μονάδα 2 4 6" xfId="169" xr:uid="{00000000-0005-0000-0000-000060010000}"/>
    <cellStyle name="Νομισματική μονάδα 2 5" xfId="102" xr:uid="{00000000-0005-0000-0000-000061010000}"/>
    <cellStyle name="Νομισματική μονάδα 2 5 2" xfId="103" xr:uid="{00000000-0005-0000-0000-000062010000}"/>
    <cellStyle name="Νομισματική μονάδα 2 5 2 2" xfId="238" xr:uid="{00000000-0005-0000-0000-000063010000}"/>
    <cellStyle name="Νομισματική μονάδα 2 5 2 3" xfId="304" xr:uid="{00000000-0005-0000-0000-000064010000}"/>
    <cellStyle name="Νομισματική μονάδα 2 5 2 4" xfId="370" xr:uid="{00000000-0005-0000-0000-000065010000}"/>
    <cellStyle name="Νομισματική μονάδα 2 5 2 5" xfId="172" xr:uid="{00000000-0005-0000-0000-000066010000}"/>
    <cellStyle name="Νομισματική μονάδα 2 5 3" xfId="237" xr:uid="{00000000-0005-0000-0000-000067010000}"/>
    <cellStyle name="Νομισματική μονάδα 2 5 4" xfId="303" xr:uid="{00000000-0005-0000-0000-000068010000}"/>
    <cellStyle name="Νομισματική μονάδα 2 5 5" xfId="369" xr:uid="{00000000-0005-0000-0000-000069010000}"/>
    <cellStyle name="Νομισματική μονάδα 2 5 6" xfId="171" xr:uid="{00000000-0005-0000-0000-00006A010000}"/>
    <cellStyle name="Νομισματική μονάδα 2 6" xfId="104" xr:uid="{00000000-0005-0000-0000-00006B010000}"/>
    <cellStyle name="Νομισματική μονάδα 2 6 2" xfId="239" xr:uid="{00000000-0005-0000-0000-00006C010000}"/>
    <cellStyle name="Νομισματική μονάδα 2 6 3" xfId="305" xr:uid="{00000000-0005-0000-0000-00006D010000}"/>
    <cellStyle name="Νομισματική μονάδα 2 6 4" xfId="371" xr:uid="{00000000-0005-0000-0000-00006E010000}"/>
    <cellStyle name="Νομισματική μονάδα 2 6 5" xfId="173" xr:uid="{00000000-0005-0000-0000-00006F010000}"/>
    <cellStyle name="Νομισματική μονάδα 2 7" xfId="228" xr:uid="{00000000-0005-0000-0000-000070010000}"/>
    <cellStyle name="Νομισματική μονάδα 2 8" xfId="294" xr:uid="{00000000-0005-0000-0000-000071010000}"/>
    <cellStyle name="Νομισματική μονάδα 2 9" xfId="360" xr:uid="{00000000-0005-0000-0000-000072010000}"/>
    <cellStyle name="Ποσοστό 2" xfId="105" xr:uid="{00000000-0005-0000-0000-000074010000}"/>
    <cellStyle name="Ποσοστό 3" xfId="373" xr:uid="{00000000-0005-0000-0000-000075010000}"/>
    <cellStyle name="Ποσοστό 4" xfId="376" xr:uid="{00000000-0005-0000-0000-000076010000}"/>
    <cellStyle name="Υπερ-σύνδεση 2" xfId="106" xr:uid="{00000000-0005-0000-0000-000077010000}"/>
    <cellStyle name="Υπερ-σύνδεση 3" xfId="107" xr:uid="{00000000-0005-0000-0000-000078010000}"/>
  </cellStyles>
  <dxfs count="0"/>
  <tableStyles count="1" defaultTableStyle="TableStyleMedium2" defaultPivotStyle="PivotStyleLight16">
    <tableStyle name="MySqlDefault" pivot="0" table="0" count="0" xr9:uid="{00000000-0011-0000-FFFF-FFFF00000000}"/>
  </tableStyles>
  <colors>
    <mruColors>
      <color rgb="FFFF99CC"/>
      <color rgb="FFFFCCCC"/>
      <color rgb="FF270585"/>
      <color rgb="FF1100FF"/>
      <color rgb="FF2626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microsoft.com/office/2017/10/relationships/person" Target="persons/person.xml"/><Relationship Id="rId4" Type="http://schemas.openxmlformats.org/officeDocument/2006/relationships/styles" Target="styles.xml"/><Relationship Id="rId9" Type="http://schemas.openxmlformats.org/officeDocument/2006/relationships/customXml" Target="../customXml/item3.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Γρηγόρης" id="{C5A62DB1-25F0-4FED-B9E0-324305D75786}">
    <nsvFilter filterId="{00000000-0001-0000-0000-000000000000}" ref="A6:L190" tableId="0"/>
  </namedSheetView>
  <namedSheetView name="Παύλος" id="{A48B876A-63FF-4A48-870B-0D544C4920E9}">
    <nsvFilter filterId="{00000000-0001-0000-0000-000000000000}" ref="A6:L190" tableId="0">
      <columnFilter colId="1">
        <filter colId="1">
          <x:filters>
            <x:filter val="1"/>
          </x:filters>
        </filter>
      </columnFilter>
      <sortRules>
        <sortRule colId="11">
          <sortCondition ref="L6:L190"/>
        </sortRule>
      </sortRules>
    </nsvFilter>
  </namedSheetView>
  <namedSheetView name="Προβολή1" id="{602422EF-59CB-4855-A76B-5EF5E347876B}">
    <nsvFilter filterId="{00000000-0001-0000-0000-000000000000}" ref="A6:L190" tableId="0"/>
  </namedSheetView>
  <namedSheetView name="Προβολή2" id="{2D3310AF-53CC-4696-A816-9368557344D4}"/>
  <namedSheetView name="Προβολή3" id="{2B3EC1DF-00F6-4BE1-955F-3716F64E2833}"/>
  <namedSheetView name="Προβολή4" id="{F314CBD9-00A5-47D8-B6A1-F6090A2D5544}"/>
  <namedSheetView name="Προβολή5" id="{39BF2E16-461D-4422-B9E5-B568F2A5F23B}"/>
  <namedSheetView name="Προβολή6" id="{1B287B7A-20C5-490E-844C-4508FCAB6279}"/>
  <namedSheetView name="Προβολή7" id="{BBBA4119-F874-4035-81B8-DE164F6BC283}"/>
  <namedSheetView name="Προβολή8" id="{68FD4EF6-B0F0-46D9-8735-D94BB47B5618}"/>
  <namedSheetView name="Προβολή9" id="{986908F9-C729-4E1D-9D84-08BC32EE0559}"/>
  <namedSheetView name="Προβολή10" id="{C917CF7D-C068-4386-A688-5691A98A2CD4}"/>
  <namedSheetView name="Φώφη" id="{E30BB6A0-FB68-4611-95C5-EC687ACDA1F9}">
    <nsvFilter filterId="{00000000-0001-0000-0000-000000000000}" ref="A6:L190" tableId="0"/>
  </namedSheetView>
</namedSheetViews>
</file>

<file path=xl/persons/person.xml><?xml version="1.0" encoding="utf-8"?>
<personList xmlns="http://schemas.microsoft.com/office/spreadsheetml/2018/threadedcomments" xmlns:x="http://schemas.openxmlformats.org/spreadsheetml/2006/main">
  <person displayName="ΒΕΛΟΥΔΟΣ ΜΑΝΘΟΣ" id="{8D5FD5B3-9105-47DB-A462-8E2EBF5399A1}" userId="S::mveloudos@mou.gr::205b0b4d-e642-401a-a6b6-be74ad4c78a0" providerId="AD"/>
  <person displayName="ΧΑΤΖΗΓΡΗΓΟΡΙΟΥ ΠΑΥΛΟΣ" id="{0C4C3648-F569-4A83-A874-90B7762A636B}" userId="S::pchatzigrigoriou@mou.gr::1a48242e-d435-4418-9211-d8ab392008cf"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B13" dT="2024-02-08T08:59:47.89" personId="{0C4C3648-F569-4A83-A874-90B7762A636B}" id="{1DDB349B-B9C5-4E5A-9FBF-249A486322DC}">
    <text>Περιλαμβάνει δαπάνες 2023 που έγιναν ΔΔΔ το 2024</text>
  </threadedComment>
  <threadedComment ref="Q23" dT="2023-12-10T12:31:51.36" personId="{8D5FD5B3-9105-47DB-A462-8E2EBF5399A1}" id="{515FFA26-64ED-4150-8833-D2FE2097EF1F}">
    <text>Προσοχή! Έχει καταχωρηθεί ΔΚΔ !</text>
  </threadedComment>
  <threadedComment ref="AC48" dT="2025-05-24T13:43:22.02" personId="{8D5FD5B3-9105-47DB-A462-8E2EBF5399A1}" id="{FDAA6E91-258F-48BF-AC98-8FD58527A885}">
    <text>Περιλαμβάνει πληρωμές ποσού 128.022,28 € από προηγ. έτη (δαπάνες μεταφερόμενου έργου).</text>
  </threadedComment>
</ThreadedComments>
</file>

<file path=xl/worksheets/_rels/sheet2.xml.rels><?xml version="1.0" encoding="UTF-8" standalone="yes"?>
<Relationships xmlns="http://schemas.openxmlformats.org/package/2006/relationships"><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21" Type="http://schemas.openxmlformats.org/officeDocument/2006/relationships/printerSettings" Target="../printerSettings/printerSettings21.bin"/><Relationship Id="rId34" Type="http://schemas.openxmlformats.org/officeDocument/2006/relationships/printerSettings" Target="../printerSettings/printerSettings34.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33" Type="http://schemas.openxmlformats.org/officeDocument/2006/relationships/printerSettings" Target="../printerSettings/printerSettings33.bin"/><Relationship Id="rId38" Type="http://schemas.microsoft.com/office/2017/10/relationships/threadedComment" Target="../threadedComments/threadedComment1.xml"/><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37" Type="http://schemas.microsoft.com/office/2019/04/relationships/namedSheetView" Target="../namedSheetViews/namedSheetView1.xml"/><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36" Type="http://schemas.openxmlformats.org/officeDocument/2006/relationships/comments" Target="../comments1.xml"/><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 Id="rId35" Type="http://schemas.openxmlformats.org/officeDocument/2006/relationships/vmlDrawing" Target="../drawings/vmlDrawing1.vml"/><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6EBBD-61B6-4736-84AC-13DE4465C41E}">
  <sheetPr codeName="Φύλλο2"/>
  <dimension ref="A1"/>
  <sheetViews>
    <sheetView workbookViewId="0"/>
  </sheetViews>
  <sheetFormatPr baseColWidth="10" defaultColWidth="8.83203125" defaultRowHeight="1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Φύλλο1">
    <pageSetUpPr fitToPage="1"/>
  </sheetPr>
  <dimension ref="A1:L486988"/>
  <sheetViews>
    <sheetView tabSelected="1" zoomScale="95" zoomScaleNormal="95" zoomScaleSheetLayoutView="80" workbookViewId="0">
      <pane xSplit="3" ySplit="6" topLeftCell="D7" activePane="bottomRight" state="frozen"/>
      <selection pane="topRight" activeCell="I1" sqref="I1"/>
      <selection pane="bottomLeft" activeCell="A7" sqref="A7"/>
      <selection pane="bottomRight" activeCell="A7" sqref="A7:L188"/>
    </sheetView>
  </sheetViews>
  <sheetFormatPr baseColWidth="10" defaultColWidth="9.1640625" defaultRowHeight="13"/>
  <cols>
    <col min="1" max="1" width="4.83203125" style="30" customWidth="1"/>
    <col min="2" max="2" width="7.33203125" style="30" customWidth="1"/>
    <col min="3" max="3" width="40.6640625" style="30" customWidth="1"/>
    <col min="4" max="4" width="20.5" style="30" customWidth="1"/>
    <col min="5" max="5" width="14.6640625" style="31" customWidth="1"/>
    <col min="6" max="7" width="14.6640625" style="30" customWidth="1"/>
    <col min="8" max="8" width="14.6640625" style="32" customWidth="1"/>
    <col min="9" max="9" width="14.6640625" style="30" customWidth="1"/>
    <col min="10" max="10" width="14.6640625" style="32" customWidth="1"/>
    <col min="11" max="11" width="45.5" style="33" customWidth="1"/>
    <col min="12" max="12" width="15" style="30" customWidth="1"/>
    <col min="13" max="16384" width="9.1640625" style="30"/>
  </cols>
  <sheetData>
    <row r="1" spans="1:12" s="1" customFormat="1" ht="18">
      <c r="A1" s="4" t="s">
        <v>0</v>
      </c>
      <c r="B1" s="5"/>
      <c r="C1" s="9"/>
      <c r="D1" s="6"/>
      <c r="E1" s="7"/>
      <c r="H1" s="8"/>
      <c r="I1" s="9"/>
      <c r="J1" s="8"/>
      <c r="K1" s="10" t="s">
        <v>1</v>
      </c>
      <c r="L1" s="11" t="s">
        <v>1</v>
      </c>
    </row>
    <row r="2" spans="1:12" s="1" customFormat="1" ht="18">
      <c r="A2" s="12" t="s">
        <v>2</v>
      </c>
      <c r="B2" s="5"/>
      <c r="C2" s="5"/>
      <c r="D2" s="6"/>
      <c r="E2" s="7"/>
      <c r="F2" s="2"/>
      <c r="G2" s="2"/>
      <c r="H2" s="13"/>
      <c r="I2" s="14"/>
      <c r="J2" s="15"/>
      <c r="K2" s="16"/>
      <c r="L2" s="17" t="s">
        <v>1</v>
      </c>
    </row>
    <row r="3" spans="1:12" s="1" customFormat="1" ht="16">
      <c r="A3" s="18"/>
      <c r="B3" s="5"/>
      <c r="C3" s="5"/>
      <c r="D3" s="6"/>
      <c r="E3" s="7"/>
      <c r="F3" s="2"/>
      <c r="H3" s="8"/>
      <c r="I3" s="14"/>
      <c r="J3" s="15"/>
      <c r="K3" s="19"/>
      <c r="L3" s="17"/>
    </row>
    <row r="4" spans="1:12" s="1" customFormat="1" ht="16">
      <c r="A4" s="20" t="s">
        <v>3</v>
      </c>
      <c r="B4" s="20"/>
      <c r="C4" s="20"/>
      <c r="D4" s="20"/>
      <c r="E4" s="21"/>
      <c r="F4" s="21"/>
      <c r="G4" s="21"/>
      <c r="H4" s="22"/>
      <c r="I4" s="21"/>
      <c r="J4" s="22"/>
      <c r="K4" s="45"/>
      <c r="L4" s="17"/>
    </row>
    <row r="5" spans="1:12" s="1" customFormat="1" ht="12.75" customHeight="1">
      <c r="A5" s="23"/>
      <c r="B5" s="23"/>
      <c r="C5" s="24"/>
      <c r="E5" s="25"/>
      <c r="F5" s="25"/>
      <c r="G5" s="25"/>
      <c r="H5" s="26"/>
      <c r="I5" s="27"/>
      <c r="J5" s="26"/>
      <c r="K5" s="28"/>
      <c r="L5" s="29" t="s">
        <v>1</v>
      </c>
    </row>
    <row r="6" spans="1:12" s="1" customFormat="1" ht="51">
      <c r="A6" s="47" t="s">
        <v>4</v>
      </c>
      <c r="B6" s="42" t="s">
        <v>5</v>
      </c>
      <c r="C6" s="48" t="s">
        <v>6</v>
      </c>
      <c r="D6" s="42" t="s">
        <v>7</v>
      </c>
      <c r="E6" s="49" t="s">
        <v>8</v>
      </c>
      <c r="F6" s="42" t="s">
        <v>9</v>
      </c>
      <c r="G6" s="50" t="s">
        <v>10</v>
      </c>
      <c r="H6" s="50" t="s">
        <v>11</v>
      </c>
      <c r="I6" s="49" t="s">
        <v>12</v>
      </c>
      <c r="J6" s="50" t="s">
        <v>13</v>
      </c>
      <c r="K6" s="42" t="s">
        <v>14</v>
      </c>
      <c r="L6" s="42" t="s">
        <v>15</v>
      </c>
    </row>
    <row r="7" spans="1:12" s="46" customFormat="1" ht="68">
      <c r="A7" s="51">
        <v>1</v>
      </c>
      <c r="B7" s="52">
        <v>1</v>
      </c>
      <c r="C7" s="53" t="s">
        <v>16</v>
      </c>
      <c r="D7" s="52" t="s">
        <v>17</v>
      </c>
      <c r="E7" s="54">
        <v>297600</v>
      </c>
      <c r="F7" s="54">
        <v>297600</v>
      </c>
      <c r="G7" s="55">
        <f>148800+148800</f>
        <v>297600</v>
      </c>
      <c r="H7" s="55">
        <f>37200+37014+37076+37510+37200*4</f>
        <v>297600</v>
      </c>
      <c r="I7" s="54">
        <f>51925+37200*3+59365</f>
        <v>222890</v>
      </c>
      <c r="J7" s="56">
        <f>51925+37200*3+59365</f>
        <v>222890</v>
      </c>
      <c r="K7" s="57" t="s">
        <v>18</v>
      </c>
      <c r="L7" s="58">
        <v>45551</v>
      </c>
    </row>
    <row r="8" spans="1:12" s="1" customFormat="1" ht="86.25" customHeight="1">
      <c r="A8" s="59">
        <v>2</v>
      </c>
      <c r="B8" s="52">
        <v>1</v>
      </c>
      <c r="C8" s="53" t="s">
        <v>19</v>
      </c>
      <c r="D8" s="52" t="s">
        <v>20</v>
      </c>
      <c r="E8" s="54">
        <v>233148.1</v>
      </c>
      <c r="F8" s="54">
        <v>233148.1</v>
      </c>
      <c r="G8" s="56">
        <f>97885.6+10000+37300+70962.5</f>
        <v>216148.1</v>
      </c>
      <c r="H8" s="56">
        <f>97885.6+10000+37300+70962.5</f>
        <v>216148.1</v>
      </c>
      <c r="I8" s="54">
        <f>13473.84+1209+4492.75+8688.92+83202.76+25858.9+70962.5</f>
        <v>207888.66999999998</v>
      </c>
      <c r="J8" s="56">
        <f>13473.84+1209+4492.75+8688.92+83202.76+25858.9+70962.5</f>
        <v>207888.66999999998</v>
      </c>
      <c r="K8" s="60" t="s">
        <v>21</v>
      </c>
      <c r="L8" s="58" t="s">
        <v>22</v>
      </c>
    </row>
    <row r="9" spans="1:12" s="1" customFormat="1" ht="84">
      <c r="A9" s="59">
        <v>3</v>
      </c>
      <c r="B9" s="52">
        <v>1</v>
      </c>
      <c r="C9" s="53" t="s">
        <v>23</v>
      </c>
      <c r="D9" s="52" t="s">
        <v>24</v>
      </c>
      <c r="E9" s="54">
        <v>352355.52</v>
      </c>
      <c r="F9" s="54">
        <v>159000</v>
      </c>
      <c r="G9" s="56">
        <f>19000+320808.15+12547.37</f>
        <v>352355.52</v>
      </c>
      <c r="H9" s="56">
        <f>19000+140000</f>
        <v>159000</v>
      </c>
      <c r="I9" s="54">
        <f>418.24+2091.23+2091.23+2091.23+2091.23+3764.21+672.5+2918.36+2834.16+2876.26+2876.26+3646.56+3020.56+123720.69+16128.06+180522.26+437.13</f>
        <v>352200.17000000004</v>
      </c>
      <c r="J9" s="56">
        <f>418.24+2091.23+2091.23+2091.23+2091.23+3764.21+672.5+2918.36+2834.16+2876.26+2876.26+3646.56+3020.56+123720.69+16128.08-12547.37+151.25</f>
        <v>158844.68</v>
      </c>
      <c r="K9" s="57" t="s">
        <v>25</v>
      </c>
      <c r="L9" s="58" t="s">
        <v>26</v>
      </c>
    </row>
    <row r="10" spans="1:12" s="1" customFormat="1" ht="84">
      <c r="A10" s="51">
        <v>4</v>
      </c>
      <c r="B10" s="52">
        <v>1</v>
      </c>
      <c r="C10" s="53" t="s">
        <v>27</v>
      </c>
      <c r="D10" s="52" t="s">
        <v>28</v>
      </c>
      <c r="E10" s="54">
        <v>201897.8</v>
      </c>
      <c r="F10" s="54">
        <v>201897.8</v>
      </c>
      <c r="G10" s="56">
        <f>122877.8+75020</f>
        <v>197897.8</v>
      </c>
      <c r="H10" s="56">
        <f>122877.8+75020</f>
        <v>197897.8</v>
      </c>
      <c r="I10" s="54">
        <f>75020+122877.8</f>
        <v>197897.8</v>
      </c>
      <c r="J10" s="56">
        <f>75020+122877.8</f>
        <v>197897.8</v>
      </c>
      <c r="K10" s="57" t="s">
        <v>29</v>
      </c>
      <c r="L10" s="58" t="s">
        <v>30</v>
      </c>
    </row>
    <row r="11" spans="1:12" s="1" customFormat="1" ht="84">
      <c r="A11" s="59">
        <v>5</v>
      </c>
      <c r="B11" s="52">
        <v>1</v>
      </c>
      <c r="C11" s="53" t="s">
        <v>31</v>
      </c>
      <c r="D11" s="52" t="s">
        <v>32</v>
      </c>
      <c r="E11" s="54">
        <v>253396.85</v>
      </c>
      <c r="F11" s="54">
        <v>253396.85</v>
      </c>
      <c r="G11" s="56">
        <f>83945.25+159451.6+10000</f>
        <v>253396.85</v>
      </c>
      <c r="H11" s="56">
        <f>83945.25+159451.6+10000</f>
        <v>253396.85</v>
      </c>
      <c r="I11" s="54">
        <f>77640.89+5485.96+14904.18+1040.98+1573.53+1573.53+1573.53+1593.53+818.4+143506.44</f>
        <v>249710.96999999997</v>
      </c>
      <c r="J11" s="61">
        <f>77640.89+5485.96+14904.18+1040.98+1573.53+1573.53+1573.53+1593.53+818.4+143506.44</f>
        <v>249710.96999999997</v>
      </c>
      <c r="K11" s="60" t="s">
        <v>33</v>
      </c>
      <c r="L11" s="58" t="s">
        <v>34</v>
      </c>
    </row>
    <row r="12" spans="1:12" s="1" customFormat="1" ht="42">
      <c r="A12" s="51">
        <v>6</v>
      </c>
      <c r="B12" s="52">
        <v>1</v>
      </c>
      <c r="C12" s="53" t="s">
        <v>35</v>
      </c>
      <c r="D12" s="52" t="s">
        <v>36</v>
      </c>
      <c r="E12" s="54">
        <v>229301.3</v>
      </c>
      <c r="F12" s="54">
        <v>229301.3</v>
      </c>
      <c r="G12" s="56">
        <f>198301.3+31000</f>
        <v>229301.3</v>
      </c>
      <c r="H12" s="56">
        <f>198301.3+31000</f>
        <v>229301.3</v>
      </c>
      <c r="I12" s="54">
        <f>198301.3+30998.39</f>
        <v>229299.69</v>
      </c>
      <c r="J12" s="56">
        <f>198301.3+30998.39</f>
        <v>229299.69</v>
      </c>
      <c r="K12" s="60" t="s">
        <v>37</v>
      </c>
      <c r="L12" s="58" t="s">
        <v>30</v>
      </c>
    </row>
    <row r="13" spans="1:12" s="1" customFormat="1" ht="51">
      <c r="A13" s="59">
        <v>7</v>
      </c>
      <c r="B13" s="52">
        <v>1</v>
      </c>
      <c r="C13" s="53" t="s">
        <v>38</v>
      </c>
      <c r="D13" s="52" t="s">
        <v>39</v>
      </c>
      <c r="E13" s="54">
        <v>241686</v>
      </c>
      <c r="F13" s="54">
        <v>241686</v>
      </c>
      <c r="G13" s="56">
        <f>108686+133000</f>
        <v>241686</v>
      </c>
      <c r="H13" s="56">
        <f>108686+133000</f>
        <v>241686</v>
      </c>
      <c r="I13" s="54">
        <f>2372.76+3380.66+3380.66+2481.37+1702.08+3540.58+6528.65+1845.07+1865.07+1845.07+1845.07+31434+9359.52+1890.6+1890.6+1890.6+1890.6+77252+1700+1910.6+1890.6+693.23+11780+5704+35150.28+26164</f>
        <v>241387.67000000004</v>
      </c>
      <c r="J13" s="56">
        <f>2372.76+3380.66+3380.66+2481.37+1702.08+3540.58+6528.65+1845.07+1865.07+1845.07+1845.07+31434+9359.52+1890.6+1890.6+1890.6+1890.6+77252+1700+1910.6+1890.6+693.23+11780+5704+35150.28+26164</f>
        <v>241387.67000000004</v>
      </c>
      <c r="K13" s="60" t="s">
        <v>40</v>
      </c>
      <c r="L13" s="62" t="s">
        <v>41</v>
      </c>
    </row>
    <row r="14" spans="1:12" s="1" customFormat="1" ht="51">
      <c r="A14" s="59">
        <v>8</v>
      </c>
      <c r="B14" s="63">
        <v>1</v>
      </c>
      <c r="C14" s="64" t="s">
        <v>42</v>
      </c>
      <c r="D14" s="63" t="s">
        <v>43</v>
      </c>
      <c r="E14" s="61">
        <v>280000</v>
      </c>
      <c r="F14" s="61">
        <v>280000</v>
      </c>
      <c r="G14" s="65">
        <v>280000</v>
      </c>
      <c r="H14" s="65">
        <v>280000</v>
      </c>
      <c r="I14" s="61">
        <f>42666.98+61950.86+13315.86+17254.04</f>
        <v>135187.74</v>
      </c>
      <c r="J14" s="61">
        <f>42666.98+61950.86+13315.86+17254.04</f>
        <v>135187.74</v>
      </c>
      <c r="K14" s="66" t="s">
        <v>44</v>
      </c>
      <c r="L14" s="67">
        <v>45664</v>
      </c>
    </row>
    <row r="15" spans="1:12" s="1" customFormat="1" ht="70">
      <c r="A15" s="51">
        <v>9</v>
      </c>
      <c r="B15" s="63">
        <v>1</v>
      </c>
      <c r="C15" s="64" t="s">
        <v>45</v>
      </c>
      <c r="D15" s="63" t="s">
        <v>46</v>
      </c>
      <c r="E15" s="61">
        <v>200000</v>
      </c>
      <c r="F15" s="61">
        <v>200000</v>
      </c>
      <c r="G15" s="65">
        <v>0</v>
      </c>
      <c r="H15" s="65">
        <v>0</v>
      </c>
      <c r="I15" s="61">
        <v>0</v>
      </c>
      <c r="J15" s="65">
        <v>0</v>
      </c>
      <c r="K15" s="66" t="s">
        <v>47</v>
      </c>
      <c r="L15" s="67">
        <v>45664</v>
      </c>
    </row>
    <row r="16" spans="1:12" s="1" customFormat="1" ht="84">
      <c r="A16" s="59">
        <v>10</v>
      </c>
      <c r="B16" s="63">
        <v>1</v>
      </c>
      <c r="C16" s="64" t="s">
        <v>48</v>
      </c>
      <c r="D16" s="63" t="s">
        <v>36</v>
      </c>
      <c r="E16" s="61">
        <v>300000</v>
      </c>
      <c r="F16" s="61">
        <v>300000</v>
      </c>
      <c r="G16" s="65">
        <v>0</v>
      </c>
      <c r="H16" s="65">
        <v>0</v>
      </c>
      <c r="I16" s="61">
        <v>0</v>
      </c>
      <c r="J16" s="65">
        <v>0</v>
      </c>
      <c r="K16" s="66" t="s">
        <v>49</v>
      </c>
      <c r="L16" s="67">
        <v>45664</v>
      </c>
    </row>
    <row r="17" spans="1:12" s="1" customFormat="1" ht="70">
      <c r="A17" s="51">
        <v>11</v>
      </c>
      <c r="B17" s="63">
        <v>1</v>
      </c>
      <c r="C17" s="64" t="s">
        <v>50</v>
      </c>
      <c r="D17" s="63" t="s">
        <v>51</v>
      </c>
      <c r="E17" s="61">
        <v>200000</v>
      </c>
      <c r="F17" s="61">
        <v>200000</v>
      </c>
      <c r="G17" s="65">
        <v>0</v>
      </c>
      <c r="H17" s="65">
        <v>0</v>
      </c>
      <c r="I17" s="61">
        <v>0</v>
      </c>
      <c r="J17" s="65">
        <v>0</v>
      </c>
      <c r="K17" s="57" t="s">
        <v>52</v>
      </c>
      <c r="L17" s="67">
        <v>45664</v>
      </c>
    </row>
    <row r="18" spans="1:12" s="1" customFormat="1" ht="140">
      <c r="A18" s="59">
        <v>12</v>
      </c>
      <c r="B18" s="63">
        <v>1</v>
      </c>
      <c r="C18" s="64" t="s">
        <v>53</v>
      </c>
      <c r="D18" s="63" t="s">
        <v>54</v>
      </c>
      <c r="E18" s="61">
        <v>400000</v>
      </c>
      <c r="F18" s="61">
        <v>400000</v>
      </c>
      <c r="G18" s="65">
        <f>112628.87+179255</f>
        <v>291883.87</v>
      </c>
      <c r="H18" s="65">
        <f>112628.87+179255</f>
        <v>291883.87</v>
      </c>
      <c r="I18" s="61">
        <v>0</v>
      </c>
      <c r="J18" s="65">
        <v>0</v>
      </c>
      <c r="K18" s="57" t="s">
        <v>55</v>
      </c>
      <c r="L18" s="67" t="s">
        <v>56</v>
      </c>
    </row>
    <row r="19" spans="1:12" s="1" customFormat="1" ht="112">
      <c r="A19" s="59">
        <v>13</v>
      </c>
      <c r="B19" s="63">
        <v>1</v>
      </c>
      <c r="C19" s="64" t="s">
        <v>57</v>
      </c>
      <c r="D19" s="63" t="s">
        <v>58</v>
      </c>
      <c r="E19" s="61">
        <v>1000000</v>
      </c>
      <c r="F19" s="61">
        <v>1000000</v>
      </c>
      <c r="G19" s="65">
        <v>652800</v>
      </c>
      <c r="H19" s="65">
        <v>652800</v>
      </c>
      <c r="I19" s="61">
        <f>29360.6+3098.55+24366.77+1264.16+25144.38+50078.71+53831.32</f>
        <v>187144.49000000002</v>
      </c>
      <c r="J19" s="68">
        <f>29360.6+3098.55+24366.77+1264.16+25144.38+50078.71+53831.32</f>
        <v>187144.49000000002</v>
      </c>
      <c r="K19" s="57" t="s">
        <v>59</v>
      </c>
      <c r="L19" s="67">
        <v>45664</v>
      </c>
    </row>
    <row r="20" spans="1:12" s="1" customFormat="1" ht="51">
      <c r="A20" s="51">
        <v>14</v>
      </c>
      <c r="B20" s="63">
        <v>1</v>
      </c>
      <c r="C20" s="64" t="s">
        <v>60</v>
      </c>
      <c r="D20" s="63" t="s">
        <v>61</v>
      </c>
      <c r="E20" s="61">
        <v>1000000</v>
      </c>
      <c r="F20" s="61">
        <v>1000000</v>
      </c>
      <c r="G20" s="65">
        <v>0</v>
      </c>
      <c r="H20" s="65">
        <v>0</v>
      </c>
      <c r="I20" s="61">
        <v>0</v>
      </c>
      <c r="J20" s="65">
        <v>0</v>
      </c>
      <c r="K20" s="57" t="s">
        <v>62</v>
      </c>
      <c r="L20" s="67">
        <v>45702</v>
      </c>
    </row>
    <row r="21" spans="1:12" s="1" customFormat="1" ht="84">
      <c r="A21" s="59">
        <v>15</v>
      </c>
      <c r="B21" s="52">
        <v>1</v>
      </c>
      <c r="C21" s="53" t="s">
        <v>63</v>
      </c>
      <c r="D21" s="52" t="s">
        <v>64</v>
      </c>
      <c r="E21" s="54">
        <v>730000</v>
      </c>
      <c r="F21" s="54">
        <v>730000</v>
      </c>
      <c r="G21" s="56">
        <f>638600+52221.86</f>
        <v>690821.86</v>
      </c>
      <c r="H21" s="56">
        <f>638600+52221.86</f>
        <v>690821.86</v>
      </c>
      <c r="I21" s="54">
        <f>63860+319300+191580+52221.86</f>
        <v>626961.86</v>
      </c>
      <c r="J21" s="56">
        <f>63860+319300+191580+52221.86</f>
        <v>626961.86</v>
      </c>
      <c r="K21" s="60" t="s">
        <v>65</v>
      </c>
      <c r="L21" s="58">
        <v>45391</v>
      </c>
    </row>
    <row r="22" spans="1:12" s="1" customFormat="1" ht="196">
      <c r="A22" s="51">
        <v>16</v>
      </c>
      <c r="B22" s="52">
        <v>1</v>
      </c>
      <c r="C22" s="53" t="s">
        <v>66</v>
      </c>
      <c r="D22" s="52" t="s">
        <v>67</v>
      </c>
      <c r="E22" s="54">
        <v>710102</v>
      </c>
      <c r="F22" s="54">
        <v>710102</v>
      </c>
      <c r="G22" s="56">
        <f>397482+77743.04+161820+20000+9256.96+27937.2</f>
        <v>694239.2</v>
      </c>
      <c r="H22" s="55">
        <f>397482+77743.04+161820+20000+9256.96+27937.2</f>
        <v>694239.2</v>
      </c>
      <c r="I22" s="54">
        <f>5000+77743.04+5000+397482</f>
        <v>485225.04</v>
      </c>
      <c r="J22" s="54">
        <f>5000+77743.04+5000+397482</f>
        <v>485225.04</v>
      </c>
      <c r="K22" s="60" t="s">
        <v>68</v>
      </c>
      <c r="L22" s="62" t="s">
        <v>69</v>
      </c>
    </row>
    <row r="23" spans="1:12" s="1" customFormat="1" ht="108.75" customHeight="1">
      <c r="A23" s="59">
        <v>17</v>
      </c>
      <c r="B23" s="52">
        <v>2</v>
      </c>
      <c r="C23" s="53" t="s">
        <v>70</v>
      </c>
      <c r="D23" s="52" t="s">
        <v>71</v>
      </c>
      <c r="E23" s="54">
        <v>830509.6</v>
      </c>
      <c r="F23" s="54">
        <v>830509.6</v>
      </c>
      <c r="G23" s="56">
        <f>20876.08+806533.52+1847.6</f>
        <v>829257.2</v>
      </c>
      <c r="H23" s="56">
        <f>20876.08+806533.52+1847.6</f>
        <v>829257.2</v>
      </c>
      <c r="I23" s="54">
        <f>(20853.4+22.68)+(91000+(33839.67+1009.46)+(27668.69+826.7)+(16401.64+488.35)+(42278.69+1297.94)+(9511.73+306.73)+(85869.91+2650.82)+(50534.26+1548.36)+(52433.88+1607.13)+(163257.03+4980.45)+(75746.38+2309.98)+(43264.3+1108.24))</f>
        <v>730816.42</v>
      </c>
      <c r="J23" s="56">
        <f>(20853.4+22.68)+(91000+(33839.67+1009.46)+(27668.69+826.7)+(16401.64+488.35)+(42278.69+1297.94)+(9511.73+306.73)+(85869.91+2650.82)+(50534.26+1548.36)+(52433.88+1607.13)+(163257.03+4980.45)+(75746.38+2309.98)+(43264.3+1108.24))</f>
        <v>730816.42</v>
      </c>
      <c r="K23" s="66" t="s">
        <v>72</v>
      </c>
      <c r="L23" s="62" t="s">
        <v>73</v>
      </c>
    </row>
    <row r="24" spans="1:12" s="1" customFormat="1" ht="42">
      <c r="A24" s="59">
        <v>18</v>
      </c>
      <c r="B24" s="52">
        <v>2</v>
      </c>
      <c r="C24" s="53" t="s">
        <v>74</v>
      </c>
      <c r="D24" s="52" t="s">
        <v>75</v>
      </c>
      <c r="E24" s="54">
        <v>515665.52</v>
      </c>
      <c r="F24" s="54">
        <v>515665.52</v>
      </c>
      <c r="G24" s="69">
        <v>509465.52</v>
      </c>
      <c r="H24" s="69">
        <v>509465.52</v>
      </c>
      <c r="I24" s="54">
        <f>4429.4+254247.94</f>
        <v>258677.34</v>
      </c>
      <c r="J24" s="56">
        <f>4429.4+254247.94</f>
        <v>258677.34</v>
      </c>
      <c r="K24" s="60" t="s">
        <v>76</v>
      </c>
      <c r="L24" s="58" t="s">
        <v>77</v>
      </c>
    </row>
    <row r="25" spans="1:12" s="1" customFormat="1" ht="112">
      <c r="A25" s="51">
        <v>19</v>
      </c>
      <c r="B25" s="52">
        <v>2</v>
      </c>
      <c r="C25" s="53" t="s">
        <v>78</v>
      </c>
      <c r="D25" s="52" t="s">
        <v>36</v>
      </c>
      <c r="E25" s="54">
        <v>3856770.86</v>
      </c>
      <c r="F25" s="54">
        <v>3856770.86</v>
      </c>
      <c r="G25" s="56">
        <f>73904+3719080.65+55786.21</f>
        <v>3848770.86</v>
      </c>
      <c r="H25" s="56">
        <f>73904+3719080.65+55786.21</f>
        <v>3848770.86</v>
      </c>
      <c r="I25" s="54">
        <f>73904+23140.73+238399.29+66459.2+11157.24+130963.15+34440.02+5578.62+5578.62</f>
        <v>589620.87</v>
      </c>
      <c r="J25" s="56">
        <f>73904+23140.73+238399.29+66459.2+11157.24+130963.15+34440.02+5578.62+5578.62</f>
        <v>589620.87</v>
      </c>
      <c r="K25" s="60" t="s">
        <v>79</v>
      </c>
      <c r="L25" s="58" t="s">
        <v>80</v>
      </c>
    </row>
    <row r="26" spans="1:12" s="1" customFormat="1" ht="104.25" customHeight="1">
      <c r="A26" s="59">
        <v>20</v>
      </c>
      <c r="B26" s="52">
        <v>2</v>
      </c>
      <c r="C26" s="53" t="s">
        <v>81</v>
      </c>
      <c r="D26" s="52" t="s">
        <v>82</v>
      </c>
      <c r="E26" s="54">
        <v>1389703.91</v>
      </c>
      <c r="F26" s="54">
        <v>1200439.24</v>
      </c>
      <c r="G26" s="56">
        <f>512618.84+872085.07</f>
        <v>1384703.91</v>
      </c>
      <c r="H26" s="56">
        <f>433079.98+762359.26</f>
        <v>1195439.24</v>
      </c>
      <c r="I26" s="54">
        <f>48000+51217.84+236247.15+77396.02+6000.89+31936.48+212115.14+43796.38+7756.08+123064.13+69427.31+187.65+46061.14+16971.57+217398.7</f>
        <v>1187576.48</v>
      </c>
      <c r="J26" s="56">
        <f>41171.81+236247.15+77396.02+31936.48+212115.14+43796.38+123064.13+69427.31+217398.7</f>
        <v>1052553.1199999999</v>
      </c>
      <c r="K26" s="60" t="s">
        <v>83</v>
      </c>
      <c r="L26" s="58" t="s">
        <v>84</v>
      </c>
    </row>
    <row r="27" spans="1:12" s="1" customFormat="1" ht="98">
      <c r="A27" s="51">
        <v>21</v>
      </c>
      <c r="B27" s="52">
        <v>2</v>
      </c>
      <c r="C27" s="70" t="s">
        <v>85</v>
      </c>
      <c r="D27" s="52" t="s">
        <v>46</v>
      </c>
      <c r="E27" s="54">
        <v>790316.03</v>
      </c>
      <c r="F27" s="54">
        <v>790316.03</v>
      </c>
      <c r="G27" s="56">
        <f>754497.41+7333.84+8331.77</f>
        <v>770163.02</v>
      </c>
      <c r="H27" s="56">
        <f>754497.41+7333.84+8331.77</f>
        <v>770163.02</v>
      </c>
      <c r="I27" s="54">
        <f>(370822+(27389.55+712.97)+(67336.96+1747.17)+(157527.81+4076.74)+(60222.77-0.5+1601.5)+(52637.05+1365.16)+(8292.69+214.75))+(6855.25+478.59)+(8331.77)</f>
        <v>769612.22999999986</v>
      </c>
      <c r="J27" s="56">
        <f>(173168.19+197653.81+(27389.55+712.97)+(67336.96+1747.17)+(157527.81+4076.74)+(60222.77-0.5+1601.5)+(52637.05+1365.16)+(8292.69+214.75))+(6855.25+478.59)+(8331.77)</f>
        <v>769612.22999999986</v>
      </c>
      <c r="K27" s="66" t="s">
        <v>86</v>
      </c>
      <c r="L27" s="58" t="s">
        <v>87</v>
      </c>
    </row>
    <row r="28" spans="1:12" s="1" customFormat="1" ht="78" customHeight="1">
      <c r="A28" s="59">
        <v>22</v>
      </c>
      <c r="B28" s="52">
        <v>2</v>
      </c>
      <c r="C28" s="53" t="s">
        <v>88</v>
      </c>
      <c r="D28" s="52" t="s">
        <v>89</v>
      </c>
      <c r="E28" s="54">
        <v>432328.62</v>
      </c>
      <c r="F28" s="54">
        <v>432328.62</v>
      </c>
      <c r="G28" s="56">
        <v>429848.62</v>
      </c>
      <c r="H28" s="56">
        <v>429848.62</v>
      </c>
      <c r="I28" s="54">
        <f>49356.49</f>
        <v>49356.49</v>
      </c>
      <c r="J28" s="54">
        <f>49356.49</f>
        <v>49356.49</v>
      </c>
      <c r="K28" s="60" t="s">
        <v>90</v>
      </c>
      <c r="L28" s="58" t="s">
        <v>91</v>
      </c>
    </row>
    <row r="29" spans="1:12" s="1" customFormat="1" ht="163.5" customHeight="1">
      <c r="A29" s="59">
        <v>23</v>
      </c>
      <c r="B29" s="52">
        <v>2</v>
      </c>
      <c r="C29" s="53" t="s">
        <v>92</v>
      </c>
      <c r="D29" s="52" t="s">
        <v>93</v>
      </c>
      <c r="E29" s="54">
        <v>694000</v>
      </c>
      <c r="F29" s="54">
        <v>694000</v>
      </c>
      <c r="G29" s="56">
        <f>663665.37+9157.4</f>
        <v>672822.77</v>
      </c>
      <c r="H29" s="56">
        <f>663665.37+9157.4</f>
        <v>672822.77</v>
      </c>
      <c r="I29" s="54">
        <f>((209529.01+5194.93)+(239554.48+5939.37)+203447.58)</f>
        <v>663665.37</v>
      </c>
      <c r="J29" s="56">
        <f>((209529.01+5194.93)+(239554.48+5939.37)+203447.58)</f>
        <v>663665.37</v>
      </c>
      <c r="K29" s="71" t="s">
        <v>94</v>
      </c>
      <c r="L29" s="58" t="s">
        <v>95</v>
      </c>
    </row>
    <row r="30" spans="1:12" s="1" customFormat="1" ht="98">
      <c r="A30" s="51">
        <v>24</v>
      </c>
      <c r="B30" s="52">
        <v>2</v>
      </c>
      <c r="C30" s="53" t="s">
        <v>96</v>
      </c>
      <c r="D30" s="52" t="s">
        <v>93</v>
      </c>
      <c r="E30" s="54">
        <v>733521.32</v>
      </c>
      <c r="F30" s="54">
        <v>733521.32</v>
      </c>
      <c r="G30" s="56">
        <f>673921.32+9424+36456</f>
        <v>719801.32</v>
      </c>
      <c r="H30" s="56">
        <f>673921.32+9424+36456</f>
        <v>719801.32</v>
      </c>
      <c r="I30" s="54">
        <f>(96847.43)+(36456)</f>
        <v>133303.43</v>
      </c>
      <c r="J30" s="56">
        <f>(96847.43)+(36456)</f>
        <v>133303.43</v>
      </c>
      <c r="K30" s="66" t="s">
        <v>97</v>
      </c>
      <c r="L30" s="58" t="s">
        <v>98</v>
      </c>
    </row>
    <row r="31" spans="1:12" s="1" customFormat="1" ht="102.75" customHeight="1">
      <c r="A31" s="59">
        <v>25</v>
      </c>
      <c r="B31" s="52">
        <v>2</v>
      </c>
      <c r="C31" s="53" t="s">
        <v>99</v>
      </c>
      <c r="D31" s="52" t="s">
        <v>93</v>
      </c>
      <c r="E31" s="72">
        <v>643362.05000000005</v>
      </c>
      <c r="F31" s="72">
        <v>643362.05000000005</v>
      </c>
      <c r="G31" s="56">
        <f>584010.05+9176+36456</f>
        <v>629642.05000000005</v>
      </c>
      <c r="H31" s="56">
        <f>584010.05+9176+36456</f>
        <v>629642.05000000005</v>
      </c>
      <c r="I31" s="54">
        <f>(82628.32)+(36456)</f>
        <v>119084.32</v>
      </c>
      <c r="J31" s="56">
        <f>(82628.32)+(36456)</f>
        <v>119084.32</v>
      </c>
      <c r="K31" s="66" t="s">
        <v>100</v>
      </c>
      <c r="L31" s="58" t="s">
        <v>101</v>
      </c>
    </row>
    <row r="32" spans="1:12" s="1" customFormat="1" ht="34">
      <c r="A32" s="51">
        <v>26</v>
      </c>
      <c r="B32" s="52">
        <v>2</v>
      </c>
      <c r="C32" s="53" t="s">
        <v>102</v>
      </c>
      <c r="D32" s="52" t="s">
        <v>93</v>
      </c>
      <c r="E32" s="72">
        <v>1658987.56</v>
      </c>
      <c r="F32" s="72">
        <v>1324920</v>
      </c>
      <c r="G32" s="56">
        <v>0</v>
      </c>
      <c r="H32" s="56">
        <v>0</v>
      </c>
      <c r="I32" s="54">
        <v>0</v>
      </c>
      <c r="J32" s="56">
        <v>0</v>
      </c>
      <c r="K32" s="66" t="s">
        <v>103</v>
      </c>
      <c r="L32" s="58" t="s">
        <v>104</v>
      </c>
    </row>
    <row r="33" spans="1:12" s="1" customFormat="1" ht="145.5" customHeight="1">
      <c r="A33" s="59">
        <v>27</v>
      </c>
      <c r="B33" s="52">
        <v>2</v>
      </c>
      <c r="C33" s="53" t="s">
        <v>105</v>
      </c>
      <c r="D33" s="52" t="s">
        <v>106</v>
      </c>
      <c r="E33" s="72">
        <v>1158000</v>
      </c>
      <c r="F33" s="72">
        <v>1134000</v>
      </c>
      <c r="G33" s="56">
        <v>29915</v>
      </c>
      <c r="H33" s="56">
        <v>29915</v>
      </c>
      <c r="I33" s="54">
        <v>0</v>
      </c>
      <c r="J33" s="56">
        <v>0</v>
      </c>
      <c r="K33" s="66" t="s">
        <v>107</v>
      </c>
      <c r="L33" s="58">
        <v>45936</v>
      </c>
    </row>
    <row r="34" spans="1:12" s="1" customFormat="1" ht="70">
      <c r="A34" s="59">
        <v>28</v>
      </c>
      <c r="B34" s="52">
        <v>2</v>
      </c>
      <c r="C34" s="53" t="s">
        <v>108</v>
      </c>
      <c r="D34" s="52" t="s">
        <v>109</v>
      </c>
      <c r="E34" s="72">
        <v>2293903.21</v>
      </c>
      <c r="F34" s="72">
        <v>1503903.21</v>
      </c>
      <c r="G34" s="56">
        <v>0</v>
      </c>
      <c r="H34" s="56">
        <v>0</v>
      </c>
      <c r="I34" s="54">
        <v>0</v>
      </c>
      <c r="J34" s="56">
        <v>0</v>
      </c>
      <c r="K34" s="66" t="s">
        <v>110</v>
      </c>
      <c r="L34" s="58">
        <v>45931</v>
      </c>
    </row>
    <row r="35" spans="1:12" s="1" customFormat="1" ht="102.75" customHeight="1">
      <c r="A35" s="51">
        <v>29</v>
      </c>
      <c r="B35" s="52">
        <v>2</v>
      </c>
      <c r="C35" s="53" t="s">
        <v>111</v>
      </c>
      <c r="D35" s="52" t="s">
        <v>112</v>
      </c>
      <c r="E35" s="72">
        <v>2378000</v>
      </c>
      <c r="F35" s="72">
        <v>2328000</v>
      </c>
      <c r="G35" s="56">
        <v>0</v>
      </c>
      <c r="H35" s="56">
        <v>0</v>
      </c>
      <c r="I35" s="54">
        <v>0</v>
      </c>
      <c r="J35" s="56">
        <v>0</v>
      </c>
      <c r="K35" s="66" t="s">
        <v>113</v>
      </c>
      <c r="L35" s="58">
        <v>45931</v>
      </c>
    </row>
    <row r="36" spans="1:12" s="1" customFormat="1" ht="186.75" customHeight="1">
      <c r="A36" s="59">
        <v>30</v>
      </c>
      <c r="B36" s="52">
        <v>2</v>
      </c>
      <c r="C36" s="53" t="s">
        <v>114</v>
      </c>
      <c r="D36" s="52" t="s">
        <v>71</v>
      </c>
      <c r="E36" s="72">
        <v>540920</v>
      </c>
      <c r="F36" s="72">
        <v>540920</v>
      </c>
      <c r="G36" s="56">
        <v>0</v>
      </c>
      <c r="H36" s="56">
        <v>0</v>
      </c>
      <c r="I36" s="54">
        <v>0</v>
      </c>
      <c r="J36" s="56">
        <v>0</v>
      </c>
      <c r="K36" s="66" t="s">
        <v>115</v>
      </c>
      <c r="L36" s="58">
        <v>45936</v>
      </c>
    </row>
    <row r="37" spans="1:12" s="1" customFormat="1" ht="147.75" customHeight="1">
      <c r="A37" s="51">
        <v>31</v>
      </c>
      <c r="B37" s="52">
        <v>2</v>
      </c>
      <c r="C37" s="53" t="s">
        <v>116</v>
      </c>
      <c r="D37" s="52" t="s">
        <v>93</v>
      </c>
      <c r="E37" s="72">
        <v>915570</v>
      </c>
      <c r="F37" s="72">
        <v>915570</v>
      </c>
      <c r="G37" s="56">
        <v>36369.83</v>
      </c>
      <c r="H37" s="56">
        <v>36369.83</v>
      </c>
      <c r="I37" s="54">
        <v>0</v>
      </c>
      <c r="J37" s="56">
        <v>0</v>
      </c>
      <c r="K37" s="66" t="s">
        <v>117</v>
      </c>
      <c r="L37" s="58">
        <v>45937</v>
      </c>
    </row>
    <row r="38" spans="1:12" s="1" customFormat="1" ht="88.5" customHeight="1">
      <c r="A38" s="59">
        <v>32</v>
      </c>
      <c r="B38" s="52">
        <v>2</v>
      </c>
      <c r="C38" s="53" t="s">
        <v>118</v>
      </c>
      <c r="D38" s="52" t="s">
        <v>119</v>
      </c>
      <c r="E38" s="72">
        <v>1845000</v>
      </c>
      <c r="F38" s="72">
        <v>1815000</v>
      </c>
      <c r="G38" s="56">
        <v>0</v>
      </c>
      <c r="H38" s="56">
        <v>0</v>
      </c>
      <c r="I38" s="54">
        <v>0</v>
      </c>
      <c r="J38" s="56">
        <v>0</v>
      </c>
      <c r="K38" s="66" t="s">
        <v>120</v>
      </c>
      <c r="L38" s="58">
        <v>45932</v>
      </c>
    </row>
    <row r="39" spans="1:12" s="1" customFormat="1" ht="68">
      <c r="A39" s="59">
        <v>33</v>
      </c>
      <c r="B39" s="52">
        <v>2</v>
      </c>
      <c r="C39" s="53" t="s">
        <v>121</v>
      </c>
      <c r="D39" s="52" t="s">
        <v>122</v>
      </c>
      <c r="E39" s="72">
        <v>720440</v>
      </c>
      <c r="F39" s="72">
        <v>683240</v>
      </c>
      <c r="G39" s="56">
        <f>62000+37200</f>
        <v>99200</v>
      </c>
      <c r="H39" s="56">
        <f>62000</f>
        <v>62000</v>
      </c>
      <c r="I39" s="54">
        <v>0</v>
      </c>
      <c r="J39" s="56">
        <v>0</v>
      </c>
      <c r="K39" s="66" t="s">
        <v>123</v>
      </c>
      <c r="L39" s="58" t="s">
        <v>124</v>
      </c>
    </row>
    <row r="40" spans="1:12" s="1" customFormat="1" ht="120" customHeight="1">
      <c r="A40" s="51">
        <v>34</v>
      </c>
      <c r="B40" s="52">
        <v>2</v>
      </c>
      <c r="C40" s="53" t="s">
        <v>125</v>
      </c>
      <c r="D40" s="52" t="s">
        <v>126</v>
      </c>
      <c r="E40" s="72">
        <v>540000</v>
      </c>
      <c r="F40" s="72">
        <v>540000</v>
      </c>
      <c r="G40" s="56">
        <v>0</v>
      </c>
      <c r="H40" s="56">
        <v>0</v>
      </c>
      <c r="I40" s="54">
        <v>0</v>
      </c>
      <c r="J40" s="56">
        <v>0</v>
      </c>
      <c r="K40" s="66" t="s">
        <v>127</v>
      </c>
      <c r="L40" s="58">
        <v>45932</v>
      </c>
    </row>
    <row r="41" spans="1:12" s="1" customFormat="1" ht="56">
      <c r="A41" s="59">
        <v>35</v>
      </c>
      <c r="B41" s="52">
        <v>2</v>
      </c>
      <c r="C41" s="53" t="s">
        <v>128</v>
      </c>
      <c r="D41" s="52" t="s">
        <v>126</v>
      </c>
      <c r="E41" s="72">
        <v>5160000</v>
      </c>
      <c r="F41" s="72">
        <v>5160000</v>
      </c>
      <c r="G41" s="56">
        <v>0</v>
      </c>
      <c r="H41" s="56">
        <v>0</v>
      </c>
      <c r="I41" s="54">
        <v>0</v>
      </c>
      <c r="J41" s="56">
        <v>0</v>
      </c>
      <c r="K41" s="60" t="s">
        <v>129</v>
      </c>
      <c r="L41" s="58" t="s">
        <v>130</v>
      </c>
    </row>
    <row r="42" spans="1:12" s="1" customFormat="1" ht="42">
      <c r="A42" s="51">
        <v>36</v>
      </c>
      <c r="B42" s="52">
        <v>2</v>
      </c>
      <c r="C42" s="53" t="s">
        <v>131</v>
      </c>
      <c r="D42" s="52" t="s">
        <v>126</v>
      </c>
      <c r="E42" s="72">
        <v>777500</v>
      </c>
      <c r="F42" s="72">
        <v>777500</v>
      </c>
      <c r="G42" s="56">
        <v>0</v>
      </c>
      <c r="H42" s="56">
        <v>0</v>
      </c>
      <c r="I42" s="54">
        <v>0</v>
      </c>
      <c r="J42" s="56">
        <v>0</v>
      </c>
      <c r="K42" s="60" t="s">
        <v>132</v>
      </c>
      <c r="L42" s="58" t="s">
        <v>130</v>
      </c>
    </row>
    <row r="43" spans="1:12" s="1" customFormat="1" ht="42">
      <c r="A43" s="59">
        <v>37</v>
      </c>
      <c r="B43" s="52">
        <v>2</v>
      </c>
      <c r="C43" s="53" t="s">
        <v>133</v>
      </c>
      <c r="D43" s="52" t="s">
        <v>134</v>
      </c>
      <c r="E43" s="54">
        <v>705583.28</v>
      </c>
      <c r="F43" s="54">
        <v>705583.28</v>
      </c>
      <c r="G43" s="56">
        <v>705583.28</v>
      </c>
      <c r="H43" s="56">
        <v>705583.28</v>
      </c>
      <c r="I43" s="54">
        <f>36554.12+1006.33+110767.31+331669.83+11656.86+109242.77+131.02+392.3+2874.81+98690.8+2597.13</f>
        <v>705583.28000000014</v>
      </c>
      <c r="J43" s="56">
        <f>36554.12+1006.33+110767.31+331669.83+11656.86+109242.77+131.02+392.3+2874.81+98690.8+2597.13</f>
        <v>705583.28000000014</v>
      </c>
      <c r="K43" s="60" t="s">
        <v>135</v>
      </c>
      <c r="L43" s="58" t="s">
        <v>136</v>
      </c>
    </row>
    <row r="44" spans="1:12" s="1" customFormat="1" ht="95.25" customHeight="1">
      <c r="A44" s="59">
        <v>38</v>
      </c>
      <c r="B44" s="52">
        <v>2</v>
      </c>
      <c r="C44" s="53" t="s">
        <v>137</v>
      </c>
      <c r="D44" s="52" t="s">
        <v>126</v>
      </c>
      <c r="E44" s="54">
        <v>761354</v>
      </c>
      <c r="F44" s="54">
        <v>761354</v>
      </c>
      <c r="G44" s="56">
        <v>41354</v>
      </c>
      <c r="H44" s="56">
        <v>41354</v>
      </c>
      <c r="I44" s="54">
        <f>20000+1169.28</f>
        <v>21169.279999999999</v>
      </c>
      <c r="J44" s="56">
        <f>20000+1169.28</f>
        <v>21169.279999999999</v>
      </c>
      <c r="K44" s="60" t="s">
        <v>138</v>
      </c>
      <c r="L44" s="58" t="s">
        <v>139</v>
      </c>
    </row>
    <row r="45" spans="1:12" s="1" customFormat="1" ht="84">
      <c r="A45" s="51">
        <v>39</v>
      </c>
      <c r="B45" s="52">
        <v>2</v>
      </c>
      <c r="C45" s="53" t="s">
        <v>140</v>
      </c>
      <c r="D45" s="52" t="s">
        <v>141</v>
      </c>
      <c r="E45" s="54">
        <v>4450000</v>
      </c>
      <c r="F45" s="54">
        <v>4450000</v>
      </c>
      <c r="G45" s="56">
        <f>76837.67</f>
        <v>76837.67</v>
      </c>
      <c r="H45" s="56">
        <f>76837.67</f>
        <v>76837.67</v>
      </c>
      <c r="I45" s="54">
        <f>21551.8+29025.18+31.56+11152.92</f>
        <v>61761.459999999992</v>
      </c>
      <c r="J45" s="56">
        <f>21551.8+29025.18+31.56+11152.92</f>
        <v>61761.459999999992</v>
      </c>
      <c r="K45" s="60" t="s">
        <v>142</v>
      </c>
      <c r="L45" s="67">
        <v>45078</v>
      </c>
    </row>
    <row r="46" spans="1:12" s="1" customFormat="1" ht="98">
      <c r="A46" s="59">
        <v>40</v>
      </c>
      <c r="B46" s="52">
        <v>2</v>
      </c>
      <c r="C46" s="53" t="s">
        <v>143</v>
      </c>
      <c r="D46" s="52" t="s">
        <v>126</v>
      </c>
      <c r="E46" s="54">
        <v>5295000</v>
      </c>
      <c r="F46" s="54">
        <v>5295000</v>
      </c>
      <c r="G46" s="56">
        <f>4964207.78</f>
        <v>4964207.78</v>
      </c>
      <c r="H46" s="56">
        <f>4964207.78</f>
        <v>4964207.78</v>
      </c>
      <c r="I46" s="54">
        <f>(181132.95+5602.05+265028+116252.24+246304.99+87423.14+272856.2+81087.21+81506.58)</f>
        <v>1337193.3600000001</v>
      </c>
      <c r="J46" s="56">
        <f>(181132.95+5602.05+265028+116252.24+246304.99+87423.14+272856.2+81087.21+81506.58)</f>
        <v>1337193.3600000001</v>
      </c>
      <c r="K46" s="66" t="s">
        <v>144</v>
      </c>
      <c r="L46" s="58" t="s">
        <v>145</v>
      </c>
    </row>
    <row r="47" spans="1:12" s="1" customFormat="1" ht="249.75" customHeight="1">
      <c r="A47" s="51">
        <v>41</v>
      </c>
      <c r="B47" s="52">
        <v>2</v>
      </c>
      <c r="C47" s="53" t="s">
        <v>146</v>
      </c>
      <c r="D47" s="52" t="s">
        <v>126</v>
      </c>
      <c r="E47" s="54">
        <v>7014200</v>
      </c>
      <c r="F47" s="54">
        <v>7014200</v>
      </c>
      <c r="G47" s="56">
        <f>(4857183.5-4798214.15)</f>
        <v>58969.349999999627</v>
      </c>
      <c r="H47" s="56">
        <f>(4857183.5-4798214.15)</f>
        <v>58969.349999999627</v>
      </c>
      <c r="I47" s="54">
        <f>(24939.81+771.33)</f>
        <v>25711.140000000003</v>
      </c>
      <c r="J47" s="56">
        <f>(24939.81+771.33)</f>
        <v>25711.140000000003</v>
      </c>
      <c r="K47" s="66" t="s">
        <v>147</v>
      </c>
      <c r="L47" s="58" t="s">
        <v>148</v>
      </c>
    </row>
    <row r="48" spans="1:12" s="1" customFormat="1" ht="189.75" customHeight="1">
      <c r="A48" s="59">
        <v>42</v>
      </c>
      <c r="B48" s="52">
        <v>2</v>
      </c>
      <c r="C48" s="53" t="s">
        <v>149</v>
      </c>
      <c r="D48" s="52" t="s">
        <v>126</v>
      </c>
      <c r="E48" s="54">
        <v>4154046.58</v>
      </c>
      <c r="F48" s="54">
        <v>4154046.58</v>
      </c>
      <c r="G48" s="56">
        <f>2178709.7+1875336.88+42503.22</f>
        <v>4096549.8000000003</v>
      </c>
      <c r="H48" s="56">
        <f>2178709.7+1875336.88+42503.22</f>
        <v>4096549.8000000003</v>
      </c>
      <c r="I48" s="54">
        <f>(92431.45+35590.83+1206.37)+(108675.35+183941.6+6082.57+27683.04+30459.42+47821.38+44322.38+29844.96+(48478.89+1597.75)+131057.38+58516.79+46581.49+579894.95)+(42503.22)</f>
        <v>1516689.8199999998</v>
      </c>
      <c r="J48" s="56">
        <f>(92431.45+35590.83+1206.37)+(108675.35+183941.6+6082.57+27683.04+30459.42+47821.38+44322.38+29844.96+(48478.89+1597.75)+131057.38+58516.79+46581.49+579894.95)+(42503.22)</f>
        <v>1516689.8199999998</v>
      </c>
      <c r="K48" s="66" t="s">
        <v>150</v>
      </c>
      <c r="L48" s="58" t="s">
        <v>151</v>
      </c>
    </row>
    <row r="49" spans="1:12" s="1" customFormat="1" ht="196">
      <c r="A49" s="59">
        <v>43</v>
      </c>
      <c r="B49" s="52">
        <v>2</v>
      </c>
      <c r="C49" s="53" t="s">
        <v>152</v>
      </c>
      <c r="D49" s="52" t="s">
        <v>153</v>
      </c>
      <c r="E49" s="54">
        <v>2063282.84</v>
      </c>
      <c r="F49" s="54">
        <v>1601082.84</v>
      </c>
      <c r="G49" s="56">
        <f>198468.18+58782.84+(586251.7-486251.7)</f>
        <v>357251.0199999999</v>
      </c>
      <c r="H49" s="56">
        <f>156860.45+58782.84+(586251.7-486251.7)</f>
        <v>315643.28999999992</v>
      </c>
      <c r="I49" s="54">
        <f>(183686.13+14782.05)+(58782.84)+(11312.5+4139.96+11312.5+550+1278+9875+3248.03+3248.03+1416.12+58+804.46+375.63+4640+5060+1022.73)</f>
        <v>315591.98</v>
      </c>
      <c r="J49" s="56">
        <f>(147088.48+9771.97)+(58782.84)+(11312.5+4139.96+11312.5+550+1278+9875+3248.03+3248.03+1416.12+58+804.46+375.63+4640+5060+1022.73)</f>
        <v>273984.25</v>
      </c>
      <c r="K49" s="66" t="s">
        <v>154</v>
      </c>
      <c r="L49" s="58" t="s">
        <v>155</v>
      </c>
    </row>
    <row r="50" spans="1:12" s="1" customFormat="1" ht="154">
      <c r="A50" s="51">
        <v>44</v>
      </c>
      <c r="B50" s="52">
        <v>2</v>
      </c>
      <c r="C50" s="53" t="s">
        <v>156</v>
      </c>
      <c r="D50" s="52" t="s">
        <v>126</v>
      </c>
      <c r="E50" s="54">
        <v>2379761.0699999998</v>
      </c>
      <c r="F50" s="54">
        <v>2379761.0699999998</v>
      </c>
      <c r="G50" s="56">
        <f>1507574.68+107213.39+14973</f>
        <v>1629761.0699999998</v>
      </c>
      <c r="H50" s="56">
        <f>(1802741.34-295166.66)+107213.39+14973</f>
        <v>1629761.07</v>
      </c>
      <c r="I50" s="54">
        <f>(52294.51+43726.73+42643.35+60639.85+(74716.4+2527.24)+150592.14+115793.61+194951.92+80747.91+61434.24)+(107213.39)+(13020)</f>
        <v>1000301.2900000002</v>
      </c>
      <c r="J50" s="56">
        <f>(52294.51+43726.73+42643.35+60639.85+(74716.4+2527.24)+150592.14+115793.61+194951.92+80747.91+61434.24)+(107213.39)+(13020)</f>
        <v>1000301.2900000002</v>
      </c>
      <c r="K50" s="73" t="s">
        <v>157</v>
      </c>
      <c r="L50" s="58" t="s">
        <v>158</v>
      </c>
    </row>
    <row r="51" spans="1:12" s="1" customFormat="1" ht="68">
      <c r="A51" s="59">
        <v>45</v>
      </c>
      <c r="B51" s="52">
        <v>2</v>
      </c>
      <c r="C51" s="53" t="s">
        <v>159</v>
      </c>
      <c r="D51" s="52" t="s">
        <v>126</v>
      </c>
      <c r="E51" s="54">
        <v>543611.56999999995</v>
      </c>
      <c r="F51" s="54">
        <v>543611.56999999995</v>
      </c>
      <c r="G51" s="56">
        <f>511151.62</f>
        <v>511151.62</v>
      </c>
      <c r="H51" s="56">
        <f>511151.62</f>
        <v>511151.62</v>
      </c>
      <c r="I51" s="54">
        <f>24546.81+188686.37+(157326.85+49308.98)+91282.61</f>
        <v>511151.62</v>
      </c>
      <c r="J51" s="56">
        <f>24546.81+188686.37+(157326.85+49308.98)+91282.61</f>
        <v>511151.62</v>
      </c>
      <c r="K51" s="60" t="s">
        <v>160</v>
      </c>
      <c r="L51" s="62" t="s">
        <v>161</v>
      </c>
    </row>
    <row r="52" spans="1:12" s="1" customFormat="1" ht="154">
      <c r="A52" s="51">
        <v>46</v>
      </c>
      <c r="B52" s="52">
        <v>2</v>
      </c>
      <c r="C52" s="53" t="s">
        <v>162</v>
      </c>
      <c r="D52" s="52" t="s">
        <v>163</v>
      </c>
      <c r="E52" s="54">
        <v>5056700</v>
      </c>
      <c r="F52" s="54">
        <v>5056700</v>
      </c>
      <c r="G52" s="65">
        <v>1761576.21</v>
      </c>
      <c r="H52" s="56">
        <v>1761576.21</v>
      </c>
      <c r="I52" s="54">
        <f>54001.92+257779.15+195942.21+265443.88+97763.33</f>
        <v>870930.49</v>
      </c>
      <c r="J52" s="56">
        <f>54001.92+257779.15+195942.21+265443.88+97763.33</f>
        <v>870930.49</v>
      </c>
      <c r="K52" s="71" t="s">
        <v>164</v>
      </c>
      <c r="L52" s="62">
        <v>45383</v>
      </c>
    </row>
    <row r="53" spans="1:12" s="1" customFormat="1" ht="70">
      <c r="A53" s="59">
        <v>47</v>
      </c>
      <c r="B53" s="52">
        <v>2</v>
      </c>
      <c r="C53" s="53" t="s">
        <v>165</v>
      </c>
      <c r="D53" s="52" t="s">
        <v>153</v>
      </c>
      <c r="E53" s="54">
        <v>679446.49</v>
      </c>
      <c r="F53" s="54">
        <v>679446.49</v>
      </c>
      <c r="G53" s="56">
        <f>639753.03+1716.15</f>
        <v>641469.18000000005</v>
      </c>
      <c r="H53" s="56">
        <f>639753.03+1716.15</f>
        <v>641469.18000000005</v>
      </c>
      <c r="I53" s="54">
        <f>295633.7+83458+54137.07+46254.33+160269.93</f>
        <v>639753.03</v>
      </c>
      <c r="J53" s="56">
        <f>295633.7+83458+54137.07+46254.33+160269.93</f>
        <v>639753.03</v>
      </c>
      <c r="K53" s="60" t="s">
        <v>166</v>
      </c>
      <c r="L53" s="62" t="s">
        <v>167</v>
      </c>
    </row>
    <row r="54" spans="1:12" s="1" customFormat="1" ht="70">
      <c r="A54" s="59">
        <v>48</v>
      </c>
      <c r="B54" s="52">
        <v>2</v>
      </c>
      <c r="C54" s="53" t="s">
        <v>168</v>
      </c>
      <c r="D54" s="52" t="s">
        <v>153</v>
      </c>
      <c r="E54" s="54">
        <v>736900</v>
      </c>
      <c r="F54" s="54">
        <v>736900</v>
      </c>
      <c r="G54" s="56">
        <f>577635.92+36900</f>
        <v>614535.92000000004</v>
      </c>
      <c r="H54" s="56">
        <f>577635.92+36900</f>
        <v>614535.92000000004</v>
      </c>
      <c r="I54" s="54">
        <v>0</v>
      </c>
      <c r="J54" s="56">
        <v>0</v>
      </c>
      <c r="K54" s="66" t="s">
        <v>169</v>
      </c>
      <c r="L54" s="62" t="s">
        <v>170</v>
      </c>
    </row>
    <row r="55" spans="1:12" s="1" customFormat="1" ht="34">
      <c r="A55" s="51">
        <v>49</v>
      </c>
      <c r="B55" s="52">
        <v>2</v>
      </c>
      <c r="C55" s="53" t="s">
        <v>171</v>
      </c>
      <c r="D55" s="52" t="s">
        <v>172</v>
      </c>
      <c r="E55" s="54">
        <v>1240000</v>
      </c>
      <c r="F55" s="54">
        <v>1240000</v>
      </c>
      <c r="G55" s="54">
        <v>1106080</v>
      </c>
      <c r="H55" s="56">
        <v>1106080</v>
      </c>
      <c r="I55" s="56">
        <v>1106080</v>
      </c>
      <c r="J55" s="56">
        <v>1106080</v>
      </c>
      <c r="K55" s="74" t="s">
        <v>173</v>
      </c>
      <c r="L55" s="62">
        <v>45387</v>
      </c>
    </row>
    <row r="56" spans="1:12" s="1" customFormat="1" ht="75.75" customHeight="1">
      <c r="A56" s="59">
        <v>50</v>
      </c>
      <c r="B56" s="52">
        <v>2</v>
      </c>
      <c r="C56" s="53" t="s">
        <v>174</v>
      </c>
      <c r="D56" s="52" t="s">
        <v>175</v>
      </c>
      <c r="E56" s="54">
        <v>1593221.21</v>
      </c>
      <c r="F56" s="54">
        <v>1593221.21</v>
      </c>
      <c r="G56" s="54">
        <f>1541601.21+30355.2</f>
        <v>1571956.41</v>
      </c>
      <c r="H56" s="54">
        <f>1541601.21+30355.2</f>
        <v>1571956.41</v>
      </c>
      <c r="I56" s="54">
        <v>0</v>
      </c>
      <c r="J56" s="56">
        <v>0</v>
      </c>
      <c r="K56" s="75" t="s">
        <v>176</v>
      </c>
      <c r="L56" s="62" t="s">
        <v>177</v>
      </c>
    </row>
    <row r="57" spans="1:12" s="1" customFormat="1" ht="163.5" customHeight="1">
      <c r="A57" s="51">
        <v>51</v>
      </c>
      <c r="B57" s="52">
        <v>2</v>
      </c>
      <c r="C57" s="53" t="s">
        <v>178</v>
      </c>
      <c r="D57" s="52" t="s">
        <v>82</v>
      </c>
      <c r="E57" s="54">
        <v>1134600</v>
      </c>
      <c r="F57" s="54">
        <v>1134600</v>
      </c>
      <c r="G57" s="54">
        <v>0</v>
      </c>
      <c r="H57" s="56">
        <v>0</v>
      </c>
      <c r="I57" s="54">
        <v>0</v>
      </c>
      <c r="J57" s="56">
        <v>0</v>
      </c>
      <c r="K57" s="66" t="s">
        <v>179</v>
      </c>
      <c r="L57" s="62">
        <v>45387</v>
      </c>
    </row>
    <row r="58" spans="1:12" s="1" customFormat="1" ht="42">
      <c r="A58" s="59">
        <v>52</v>
      </c>
      <c r="B58" s="52">
        <v>2</v>
      </c>
      <c r="C58" s="76" t="s">
        <v>180</v>
      </c>
      <c r="D58" s="52" t="s">
        <v>89</v>
      </c>
      <c r="E58" s="54">
        <v>836000</v>
      </c>
      <c r="F58" s="54">
        <v>836000</v>
      </c>
      <c r="G58" s="54">
        <v>748233.07</v>
      </c>
      <c r="H58" s="56">
        <v>748233.07</v>
      </c>
      <c r="I58" s="54">
        <f>73404.32+90592.45+289203.14</f>
        <v>453199.91000000003</v>
      </c>
      <c r="J58" s="56">
        <f>73404.32+90592.45+289203.14</f>
        <v>453199.91000000003</v>
      </c>
      <c r="K58" s="60" t="s">
        <v>181</v>
      </c>
      <c r="L58" s="62" t="s">
        <v>182</v>
      </c>
    </row>
    <row r="59" spans="1:12" s="1" customFormat="1" ht="84">
      <c r="A59" s="59">
        <v>53</v>
      </c>
      <c r="B59" s="52">
        <v>3</v>
      </c>
      <c r="C59" s="53" t="s">
        <v>183</v>
      </c>
      <c r="D59" s="52" t="s">
        <v>184</v>
      </c>
      <c r="E59" s="54">
        <v>3753019.96</v>
      </c>
      <c r="F59" s="54">
        <v>3716539.16</v>
      </c>
      <c r="G59" s="54">
        <f>3697538.64+18600+36881.32</f>
        <v>3753019.96</v>
      </c>
      <c r="H59" s="56">
        <f>3661057.84+18600+36881.32</f>
        <v>3716539.1599999997</v>
      </c>
      <c r="I59" s="54">
        <f>800000</f>
        <v>800000</v>
      </c>
      <c r="J59" s="56">
        <f>800000</f>
        <v>800000</v>
      </c>
      <c r="K59" s="60" t="s">
        <v>185</v>
      </c>
      <c r="L59" s="62" t="s">
        <v>186</v>
      </c>
    </row>
    <row r="60" spans="1:12" s="1" customFormat="1" ht="83.25" customHeight="1">
      <c r="A60" s="51">
        <v>54</v>
      </c>
      <c r="B60" s="52">
        <v>3</v>
      </c>
      <c r="C60" s="77" t="s">
        <v>187</v>
      </c>
      <c r="D60" s="52" t="s">
        <v>184</v>
      </c>
      <c r="E60" s="54">
        <v>1235200</v>
      </c>
      <c r="F60" s="54">
        <v>1039200</v>
      </c>
      <c r="G60" s="54">
        <v>0</v>
      </c>
      <c r="H60" s="56">
        <v>0</v>
      </c>
      <c r="I60" s="54">
        <v>0</v>
      </c>
      <c r="J60" s="56">
        <v>0</v>
      </c>
      <c r="K60" s="60" t="s">
        <v>188</v>
      </c>
      <c r="L60" s="62" t="s">
        <v>189</v>
      </c>
    </row>
    <row r="61" spans="1:12" s="1" customFormat="1" ht="56">
      <c r="A61" s="59">
        <v>55</v>
      </c>
      <c r="B61" s="52">
        <v>3</v>
      </c>
      <c r="C61" s="78" t="s">
        <v>190</v>
      </c>
      <c r="D61" s="52" t="s">
        <v>191</v>
      </c>
      <c r="E61" s="54">
        <v>501000</v>
      </c>
      <c r="F61" s="54">
        <v>501000</v>
      </c>
      <c r="G61" s="54">
        <v>0</v>
      </c>
      <c r="H61" s="56">
        <v>0</v>
      </c>
      <c r="I61" s="54">
        <v>0</v>
      </c>
      <c r="J61" s="56">
        <v>0</v>
      </c>
      <c r="K61" s="60" t="s">
        <v>192</v>
      </c>
      <c r="L61" s="62" t="s">
        <v>189</v>
      </c>
    </row>
    <row r="62" spans="1:12" s="1" customFormat="1" ht="68">
      <c r="A62" s="51">
        <v>56</v>
      </c>
      <c r="B62" s="52">
        <v>3</v>
      </c>
      <c r="C62" s="78" t="s">
        <v>193</v>
      </c>
      <c r="D62" s="52" t="s">
        <v>194</v>
      </c>
      <c r="E62" s="54">
        <v>1756000</v>
      </c>
      <c r="F62" s="54">
        <v>1756000</v>
      </c>
      <c r="G62" s="54">
        <v>0</v>
      </c>
      <c r="H62" s="56">
        <v>0</v>
      </c>
      <c r="I62" s="54">
        <v>0</v>
      </c>
      <c r="J62" s="56">
        <v>0</v>
      </c>
      <c r="K62" s="60" t="s">
        <v>195</v>
      </c>
      <c r="L62" s="62" t="s">
        <v>196</v>
      </c>
    </row>
    <row r="63" spans="1:12" s="1" customFormat="1" ht="34">
      <c r="A63" s="59">
        <v>57</v>
      </c>
      <c r="B63" s="52">
        <v>3</v>
      </c>
      <c r="C63" s="78" t="s">
        <v>197</v>
      </c>
      <c r="D63" s="52" t="s">
        <v>198</v>
      </c>
      <c r="E63" s="54">
        <v>740000</v>
      </c>
      <c r="F63" s="54">
        <v>740000</v>
      </c>
      <c r="G63" s="54">
        <v>0</v>
      </c>
      <c r="H63" s="56">
        <v>0</v>
      </c>
      <c r="I63" s="54">
        <v>0</v>
      </c>
      <c r="J63" s="56">
        <v>0</v>
      </c>
      <c r="K63" s="60" t="s">
        <v>199</v>
      </c>
      <c r="L63" s="62" t="s">
        <v>189</v>
      </c>
    </row>
    <row r="64" spans="1:12" s="1" customFormat="1" ht="126">
      <c r="A64" s="59">
        <v>58</v>
      </c>
      <c r="B64" s="52">
        <v>3</v>
      </c>
      <c r="C64" s="53" t="s">
        <v>200</v>
      </c>
      <c r="D64" s="52" t="s">
        <v>126</v>
      </c>
      <c r="E64" s="54">
        <v>4037000</v>
      </c>
      <c r="F64" s="54">
        <v>4037000</v>
      </c>
      <c r="G64" s="54">
        <v>35712</v>
      </c>
      <c r="H64" s="56">
        <v>35712</v>
      </c>
      <c r="I64" s="54">
        <v>0</v>
      </c>
      <c r="J64" s="56">
        <v>0</v>
      </c>
      <c r="K64" s="60" t="s">
        <v>201</v>
      </c>
      <c r="L64" s="62">
        <v>45490</v>
      </c>
    </row>
    <row r="65" spans="1:12" s="1" customFormat="1" ht="84">
      <c r="A65" s="51">
        <v>59</v>
      </c>
      <c r="B65" s="52">
        <v>3</v>
      </c>
      <c r="C65" s="53" t="s">
        <v>202</v>
      </c>
      <c r="D65" s="52" t="s">
        <v>126</v>
      </c>
      <c r="E65" s="54">
        <v>18137000</v>
      </c>
      <c r="F65" s="54">
        <v>18137000</v>
      </c>
      <c r="G65" s="61">
        <v>35440</v>
      </c>
      <c r="H65" s="65">
        <v>35440</v>
      </c>
      <c r="I65" s="54">
        <v>0</v>
      </c>
      <c r="J65" s="56">
        <v>0</v>
      </c>
      <c r="K65" s="60" t="s">
        <v>203</v>
      </c>
      <c r="L65" s="62">
        <v>45490</v>
      </c>
    </row>
    <row r="66" spans="1:12" s="1" customFormat="1" ht="98">
      <c r="A66" s="59">
        <v>60</v>
      </c>
      <c r="B66" s="52">
        <v>3</v>
      </c>
      <c r="C66" s="53" t="s">
        <v>204</v>
      </c>
      <c r="D66" s="52" t="s">
        <v>89</v>
      </c>
      <c r="E66" s="54">
        <v>1388800</v>
      </c>
      <c r="F66" s="54">
        <v>1388800</v>
      </c>
      <c r="G66" s="54">
        <f>24800</f>
        <v>24800</v>
      </c>
      <c r="H66" s="56">
        <f>24800</f>
        <v>24800</v>
      </c>
      <c r="I66" s="54">
        <v>24800</v>
      </c>
      <c r="J66" s="56">
        <v>24800</v>
      </c>
      <c r="K66" s="60" t="s">
        <v>205</v>
      </c>
      <c r="L66" s="62" t="s">
        <v>206</v>
      </c>
    </row>
    <row r="67" spans="1:12" s="1" customFormat="1" ht="68">
      <c r="A67" s="51">
        <v>61</v>
      </c>
      <c r="B67" s="52">
        <v>3</v>
      </c>
      <c r="C67" s="79" t="s">
        <v>207</v>
      </c>
      <c r="D67" s="52" t="s">
        <v>126</v>
      </c>
      <c r="E67" s="54">
        <v>2638441.37</v>
      </c>
      <c r="F67" s="54">
        <v>2638441.37</v>
      </c>
      <c r="G67" s="54">
        <v>2638441.37</v>
      </c>
      <c r="H67" s="54">
        <v>2638441.37</v>
      </c>
      <c r="I67" s="54">
        <f>83687.91+682090.42+303661.89+441360.9+464314.28+(10044.74+898.09)+(17042.87+2028.73+7528.81)+254047.25+134632.2+65555.39+(3337.99+6298.69+1625.34)+140338.38+11511.92</f>
        <v>2630005.8000000003</v>
      </c>
      <c r="J67" s="56">
        <f>83687.91+682090.42+303661.89+441360.9+464314.28+(10044.74+898.09)+(17042.87+2028.73+7528.81)+254047.25+134632.2+65555.39+(3337.99+6298.69+1625.34)+140338.38+11511.92</f>
        <v>2630005.8000000003</v>
      </c>
      <c r="K67" s="60" t="s">
        <v>208</v>
      </c>
      <c r="L67" s="58" t="s">
        <v>209</v>
      </c>
    </row>
    <row r="68" spans="1:12" s="1" customFormat="1" ht="85">
      <c r="A68" s="59">
        <v>62</v>
      </c>
      <c r="B68" s="52">
        <v>3</v>
      </c>
      <c r="C68" s="79" t="s">
        <v>210</v>
      </c>
      <c r="D68" s="52" t="s">
        <v>126</v>
      </c>
      <c r="E68" s="54">
        <v>695025.75</v>
      </c>
      <c r="F68" s="54">
        <v>695025.75</v>
      </c>
      <c r="G68" s="61">
        <v>684562.92</v>
      </c>
      <c r="H68" s="61">
        <v>684562.92</v>
      </c>
      <c r="I68" s="54">
        <f>218650.83+29682.1+169185.67+22554.04+(5421.1+735.92+4194.69+559.19)+39610.56+118330.7+31398.24+(778.47+982.08+2933.82)+36335.09</f>
        <v>681352.49999999988</v>
      </c>
      <c r="J68" s="56">
        <f>218650.83+29682.1+169185.67+22554.04+(5421.1+735.92+4194.69+559.19)+39610.56+118330.7+31398.24+(778.47+982.08+2933.82)+36335.09</f>
        <v>681352.49999999988</v>
      </c>
      <c r="K68" s="60" t="s">
        <v>211</v>
      </c>
      <c r="L68" s="58" t="s">
        <v>212</v>
      </c>
    </row>
    <row r="69" spans="1:12" s="1" customFormat="1" ht="87" customHeight="1">
      <c r="A69" s="59">
        <v>63</v>
      </c>
      <c r="B69" s="52">
        <v>3</v>
      </c>
      <c r="C69" s="53" t="s">
        <v>213</v>
      </c>
      <c r="D69" s="52" t="s">
        <v>126</v>
      </c>
      <c r="E69" s="54">
        <v>1027808.71</v>
      </c>
      <c r="F69" s="54">
        <v>1027808.71</v>
      </c>
      <c r="G69" s="54">
        <v>0</v>
      </c>
      <c r="H69" s="56">
        <v>0</v>
      </c>
      <c r="I69" s="54">
        <v>0</v>
      </c>
      <c r="J69" s="56">
        <v>0</v>
      </c>
      <c r="K69" s="60" t="s">
        <v>214</v>
      </c>
      <c r="L69" s="58" t="s">
        <v>215</v>
      </c>
    </row>
    <row r="70" spans="1:12" s="1" customFormat="1" ht="68">
      <c r="A70" s="51">
        <v>64</v>
      </c>
      <c r="B70" s="52">
        <v>4</v>
      </c>
      <c r="C70" s="53" t="s">
        <v>216</v>
      </c>
      <c r="D70" s="52" t="s">
        <v>217</v>
      </c>
      <c r="E70" s="54">
        <v>2786197.15</v>
      </c>
      <c r="F70" s="54">
        <v>2786197.15</v>
      </c>
      <c r="G70" s="56">
        <f>2397958.03+86594.62+299849.58+1794.91</f>
        <v>2786197.14</v>
      </c>
      <c r="H70" s="56">
        <f>2397958.03+86594.62+299849.58+1794.91</f>
        <v>2786197.14</v>
      </c>
      <c r="I70" s="54">
        <f>712498.71+205527.16+81753.42+386420.45+137396.87+1794.91+548914.7+480264.3+228445.66</f>
        <v>2783016.1799999997</v>
      </c>
      <c r="J70" s="56">
        <f>712498.71+205527.16+81753.42+386420.45+137396.87+1794.91+548914.7+480264.3+228445.66</f>
        <v>2783016.1799999997</v>
      </c>
      <c r="K70" s="60" t="s">
        <v>218</v>
      </c>
      <c r="L70" s="58" t="s">
        <v>219</v>
      </c>
    </row>
    <row r="71" spans="1:12" s="1" customFormat="1" ht="168">
      <c r="A71" s="59">
        <v>65</v>
      </c>
      <c r="B71" s="52">
        <v>4</v>
      </c>
      <c r="C71" s="53" t="s">
        <v>220</v>
      </c>
      <c r="D71" s="52" t="s">
        <v>89</v>
      </c>
      <c r="E71" s="54">
        <v>535645.89</v>
      </c>
      <c r="F71" s="54">
        <v>535645.89</v>
      </c>
      <c r="G71" s="56">
        <f>368081.95+46692.12+36826.34+51212+3362.4+13388.28+3682.8+12400</f>
        <v>535645.89000000013</v>
      </c>
      <c r="H71" s="56">
        <f>368081.95+46692.12+36826.34+51212+3362.4+13388.28+3682.8+12400</f>
        <v>535645.89000000013</v>
      </c>
      <c r="I71" s="54">
        <f>109515.34+42782.85+79242.05+28685.49+60107.2+7699.16+3362.4+13388.28+3682.8+12400+51212+49388.05+68498.52</f>
        <v>529964.14</v>
      </c>
      <c r="J71" s="56">
        <f>109515.34+42782.85+79242.05+28685.49+60107.2+7699.16+3362.4+13388.28+3682.8+12400+51212+49388.05+68498.52</f>
        <v>529964.14</v>
      </c>
      <c r="K71" s="60" t="s">
        <v>221</v>
      </c>
      <c r="L71" s="58" t="s">
        <v>222</v>
      </c>
    </row>
    <row r="72" spans="1:12" s="1" customFormat="1" ht="42">
      <c r="A72" s="51">
        <v>66</v>
      </c>
      <c r="B72" s="52">
        <v>4</v>
      </c>
      <c r="C72" s="53" t="s">
        <v>223</v>
      </c>
      <c r="D72" s="52" t="s">
        <v>82</v>
      </c>
      <c r="E72" s="54">
        <v>600000</v>
      </c>
      <c r="F72" s="54">
        <v>600000</v>
      </c>
      <c r="G72" s="54">
        <v>0</v>
      </c>
      <c r="H72" s="56">
        <v>0</v>
      </c>
      <c r="I72" s="54">
        <v>0</v>
      </c>
      <c r="J72" s="56">
        <v>0</v>
      </c>
      <c r="K72" s="60" t="s">
        <v>224</v>
      </c>
      <c r="L72" s="58" t="s">
        <v>225</v>
      </c>
    </row>
    <row r="73" spans="1:12" s="1" customFormat="1" ht="98">
      <c r="A73" s="59">
        <v>67</v>
      </c>
      <c r="B73" s="52">
        <v>4</v>
      </c>
      <c r="C73" s="53" t="s">
        <v>226</v>
      </c>
      <c r="D73" s="52" t="s">
        <v>112</v>
      </c>
      <c r="E73" s="54">
        <v>2717200</v>
      </c>
      <c r="F73" s="54">
        <v>2717200</v>
      </c>
      <c r="G73" s="54">
        <v>37076</v>
      </c>
      <c r="H73" s="56">
        <v>37076</v>
      </c>
      <c r="I73" s="54">
        <v>0</v>
      </c>
      <c r="J73" s="56">
        <v>0</v>
      </c>
      <c r="K73" s="60" t="s">
        <v>227</v>
      </c>
      <c r="L73" s="58" t="s">
        <v>225</v>
      </c>
    </row>
    <row r="74" spans="1:12" s="1" customFormat="1" ht="42">
      <c r="A74" s="59">
        <v>68</v>
      </c>
      <c r="B74" s="52">
        <v>4</v>
      </c>
      <c r="C74" s="53" t="s">
        <v>228</v>
      </c>
      <c r="D74" s="52" t="s">
        <v>112</v>
      </c>
      <c r="E74" s="54">
        <v>2020000</v>
      </c>
      <c r="F74" s="54">
        <v>2020000</v>
      </c>
      <c r="G74" s="54">
        <v>0</v>
      </c>
      <c r="H74" s="56">
        <v>0</v>
      </c>
      <c r="I74" s="54">
        <v>0</v>
      </c>
      <c r="J74" s="56">
        <v>0</v>
      </c>
      <c r="K74" s="60" t="s">
        <v>229</v>
      </c>
      <c r="L74" s="58" t="s">
        <v>225</v>
      </c>
    </row>
    <row r="75" spans="1:12" s="1" customFormat="1" ht="140">
      <c r="A75" s="51">
        <v>69</v>
      </c>
      <c r="B75" s="52">
        <v>4</v>
      </c>
      <c r="C75" s="53" t="s">
        <v>230</v>
      </c>
      <c r="D75" s="52" t="s">
        <v>231</v>
      </c>
      <c r="E75" s="54">
        <v>1858000</v>
      </c>
      <c r="F75" s="54">
        <v>1794000</v>
      </c>
      <c r="G75" s="55">
        <f>20000+64000</f>
        <v>84000</v>
      </c>
      <c r="H75" s="55">
        <v>20000</v>
      </c>
      <c r="I75" s="54">
        <v>0</v>
      </c>
      <c r="J75" s="56">
        <v>0</v>
      </c>
      <c r="K75" s="60" t="s">
        <v>232</v>
      </c>
      <c r="L75" s="58" t="s">
        <v>225</v>
      </c>
    </row>
    <row r="76" spans="1:12" s="1" customFormat="1" ht="42">
      <c r="A76" s="59">
        <v>70</v>
      </c>
      <c r="B76" s="52">
        <v>4</v>
      </c>
      <c r="C76" s="53" t="s">
        <v>233</v>
      </c>
      <c r="D76" s="52" t="s">
        <v>82</v>
      </c>
      <c r="E76" s="54">
        <v>827444.31</v>
      </c>
      <c r="F76" s="54">
        <v>827444.31</v>
      </c>
      <c r="G76" s="54">
        <v>0</v>
      </c>
      <c r="H76" s="56">
        <v>0</v>
      </c>
      <c r="I76" s="54">
        <v>0</v>
      </c>
      <c r="J76" s="56">
        <v>0</v>
      </c>
      <c r="K76" s="60" t="s">
        <v>234</v>
      </c>
      <c r="L76" s="58">
        <v>45636</v>
      </c>
    </row>
    <row r="77" spans="1:12" s="1" customFormat="1" ht="34">
      <c r="A77" s="51">
        <v>71</v>
      </c>
      <c r="B77" s="52">
        <v>4</v>
      </c>
      <c r="C77" s="53" t="s">
        <v>235</v>
      </c>
      <c r="D77" s="52" t="s">
        <v>134</v>
      </c>
      <c r="E77" s="54">
        <v>1052632.8799999999</v>
      </c>
      <c r="F77" s="54">
        <v>1052632.8799999999</v>
      </c>
      <c r="G77" s="54">
        <v>0</v>
      </c>
      <c r="H77" s="56">
        <v>0</v>
      </c>
      <c r="I77" s="54">
        <v>0</v>
      </c>
      <c r="J77" s="56">
        <v>0</v>
      </c>
      <c r="K77" s="80" t="s">
        <v>236</v>
      </c>
      <c r="L77" s="58">
        <v>45636</v>
      </c>
    </row>
    <row r="78" spans="1:12" s="1" customFormat="1" ht="34">
      <c r="A78" s="59">
        <v>72</v>
      </c>
      <c r="B78" s="52">
        <v>4</v>
      </c>
      <c r="C78" s="53" t="s">
        <v>237</v>
      </c>
      <c r="D78" s="52" t="s">
        <v>238</v>
      </c>
      <c r="E78" s="54">
        <v>1600000</v>
      </c>
      <c r="F78" s="54">
        <v>1600000</v>
      </c>
      <c r="G78" s="54">
        <v>0</v>
      </c>
      <c r="H78" s="56">
        <v>0</v>
      </c>
      <c r="I78" s="54">
        <v>0</v>
      </c>
      <c r="J78" s="56">
        <v>0</v>
      </c>
      <c r="K78" s="60" t="s">
        <v>239</v>
      </c>
      <c r="L78" s="58">
        <v>45636</v>
      </c>
    </row>
    <row r="79" spans="1:12" s="1" customFormat="1" ht="42">
      <c r="A79" s="59">
        <v>73</v>
      </c>
      <c r="B79" s="52">
        <v>4</v>
      </c>
      <c r="C79" s="53" t="s">
        <v>240</v>
      </c>
      <c r="D79" s="52" t="s">
        <v>112</v>
      </c>
      <c r="E79" s="54">
        <v>352223.2</v>
      </c>
      <c r="F79" s="54">
        <v>352223.2</v>
      </c>
      <c r="G79" s="54">
        <v>352223.2</v>
      </c>
      <c r="H79" s="61">
        <v>352223.2</v>
      </c>
      <c r="I79" s="54">
        <v>149641.35999999999</v>
      </c>
      <c r="J79" s="56">
        <v>149641.35999999999</v>
      </c>
      <c r="K79" s="60" t="s">
        <v>241</v>
      </c>
      <c r="L79" s="58" t="s">
        <v>242</v>
      </c>
    </row>
    <row r="80" spans="1:12" s="1" customFormat="1" ht="56">
      <c r="A80" s="51">
        <v>74</v>
      </c>
      <c r="B80" s="52">
        <v>4</v>
      </c>
      <c r="C80" s="79" t="s">
        <v>243</v>
      </c>
      <c r="D80" s="52" t="s">
        <v>71</v>
      </c>
      <c r="E80" s="54">
        <v>2102378.7999999998</v>
      </c>
      <c r="F80" s="54">
        <v>2102378.7999999998</v>
      </c>
      <c r="G80" s="56">
        <f>857894+609484.8+84062.08+489800.32</f>
        <v>2041241.2000000002</v>
      </c>
      <c r="H80" s="56">
        <f>857894+609484.8+84062.08+489800.32</f>
        <v>2041241.2000000002</v>
      </c>
      <c r="I80" s="54">
        <f>1467378.8+84062.08+473605.31+16195.01</f>
        <v>2041241.2000000002</v>
      </c>
      <c r="J80" s="56">
        <f>1467378.8+84062.08+473605.31+16195.01</f>
        <v>2041241.2000000002</v>
      </c>
      <c r="K80" s="60" t="s">
        <v>244</v>
      </c>
      <c r="L80" s="58" t="s">
        <v>245</v>
      </c>
    </row>
    <row r="81" spans="1:12" s="1" customFormat="1" ht="70">
      <c r="A81" s="59">
        <v>75</v>
      </c>
      <c r="B81" s="52">
        <v>4</v>
      </c>
      <c r="C81" s="79" t="s">
        <v>246</v>
      </c>
      <c r="D81" s="52" t="s">
        <v>247</v>
      </c>
      <c r="E81" s="54">
        <v>3578730</v>
      </c>
      <c r="F81" s="54">
        <v>3578730</v>
      </c>
      <c r="G81" s="56">
        <v>0</v>
      </c>
      <c r="H81" s="56">
        <v>0</v>
      </c>
      <c r="I81" s="54">
        <v>0</v>
      </c>
      <c r="J81" s="56">
        <v>0</v>
      </c>
      <c r="K81" s="60" t="s">
        <v>248</v>
      </c>
      <c r="L81" s="58" t="s">
        <v>249</v>
      </c>
    </row>
    <row r="82" spans="1:12" s="1" customFormat="1" ht="126">
      <c r="A82" s="51">
        <v>76</v>
      </c>
      <c r="B82" s="52">
        <v>4</v>
      </c>
      <c r="C82" s="79" t="s">
        <v>250</v>
      </c>
      <c r="D82" s="52" t="s">
        <v>251</v>
      </c>
      <c r="E82" s="54">
        <v>2978000</v>
      </c>
      <c r="F82" s="54">
        <v>2978000</v>
      </c>
      <c r="G82" s="54">
        <v>0</v>
      </c>
      <c r="H82" s="56">
        <v>0</v>
      </c>
      <c r="I82" s="54">
        <v>0</v>
      </c>
      <c r="J82" s="56">
        <v>0</v>
      </c>
      <c r="K82" s="60" t="s">
        <v>252</v>
      </c>
      <c r="L82" s="58">
        <v>45510</v>
      </c>
    </row>
    <row r="83" spans="1:12" s="1" customFormat="1" ht="98">
      <c r="A83" s="59">
        <v>77</v>
      </c>
      <c r="B83" s="52">
        <v>4</v>
      </c>
      <c r="C83" s="53" t="s">
        <v>253</v>
      </c>
      <c r="D83" s="52" t="s">
        <v>112</v>
      </c>
      <c r="E83" s="54">
        <v>1238348.74</v>
      </c>
      <c r="F83" s="54">
        <v>1238348.74</v>
      </c>
      <c r="G83" s="56">
        <f>1058459+27118.8+8083.56+19414.13+2909.45+4528.98+4278.06+3083.9</f>
        <v>1127875.8799999999</v>
      </c>
      <c r="H83" s="56">
        <f>1058459+27118.8+8083.56+19414.13+2909.45+4528.98+4278.06+3083.9</f>
        <v>1127875.8799999999</v>
      </c>
      <c r="I83" s="54">
        <f>576244.68+27118.8+8083.56+19414.13+2908.82+4528.98+4064.16+67932.26+371769.69+15028.3+29430.12</f>
        <v>1126523.5000000002</v>
      </c>
      <c r="J83" s="56">
        <f>3083.9+42375.79+132624.21+37489.1+86020.62+160567.64+114083.42+27118.8+8083.56+19414.13+2908.82+4528.98+4064.16+67932.26+371769.69+15028.3+29430.12</f>
        <v>1126523.5000000002</v>
      </c>
      <c r="K83" s="57" t="s">
        <v>254</v>
      </c>
      <c r="L83" s="58" t="s">
        <v>255</v>
      </c>
    </row>
    <row r="84" spans="1:12" s="1" customFormat="1" ht="112">
      <c r="A84" s="59">
        <v>78</v>
      </c>
      <c r="B84" s="52">
        <v>4</v>
      </c>
      <c r="C84" s="53" t="s">
        <v>256</v>
      </c>
      <c r="D84" s="52" t="s">
        <v>106</v>
      </c>
      <c r="E84" s="54">
        <v>807511.49</v>
      </c>
      <c r="F84" s="54">
        <v>807511.49</v>
      </c>
      <c r="G84" s="56">
        <f>786917.57+2802.4+11107.92+6683.6</f>
        <v>807511.49</v>
      </c>
      <c r="H84" s="56">
        <f>786917.57+2802.4+11107.92+6683.6</f>
        <v>807511.49</v>
      </c>
      <c r="I84" s="54">
        <f>369497.01+55351.39+66708.68+22983.38+114956.55+8941.21+2802.4+148212.76-4468.72+3563.9+10740.64+6462.61+148212.76-143744.04-3563.9+11107.92+6683.6-10740.64-6462.61</f>
        <v>807244.9</v>
      </c>
      <c r="J84" s="56">
        <f>22293.29+25367.35+29177.59+723.41+34497.53+50343.24+35676.46+70341.23+1744+43020.34+1066.62+156.36+357.69+644.8+33176.04+14426.81+5661.7+822.55+55351.39+66708.68+22983.38+114956.55+8941.21+2802.4+148212.76-4468.72+3563.9+10740.64+6462.61+148212.76-143744.04-3563.9+11107.92+6683.6-10740.64-6462.61</f>
        <v>807244.89999999991</v>
      </c>
      <c r="K84" s="60" t="s">
        <v>257</v>
      </c>
      <c r="L84" s="58" t="s">
        <v>258</v>
      </c>
    </row>
    <row r="85" spans="1:12" s="1" customFormat="1" ht="42">
      <c r="A85" s="51">
        <v>79</v>
      </c>
      <c r="B85" s="52">
        <v>4</v>
      </c>
      <c r="C85" s="53" t="s">
        <v>259</v>
      </c>
      <c r="D85" s="52" t="s">
        <v>109</v>
      </c>
      <c r="E85" s="54">
        <v>1433472.74</v>
      </c>
      <c r="F85" s="54">
        <v>1433472.74</v>
      </c>
      <c r="G85" s="54">
        <v>105459.09</v>
      </c>
      <c r="H85" s="61">
        <v>105459.09</v>
      </c>
      <c r="I85" s="54">
        <v>0</v>
      </c>
      <c r="J85" s="56">
        <v>0</v>
      </c>
      <c r="K85" s="60" t="s">
        <v>260</v>
      </c>
      <c r="L85" s="58" t="s">
        <v>261</v>
      </c>
    </row>
    <row r="86" spans="1:12" s="1" customFormat="1" ht="42">
      <c r="A86" s="59">
        <v>80</v>
      </c>
      <c r="B86" s="52">
        <v>4</v>
      </c>
      <c r="C86" s="53" t="s">
        <v>262</v>
      </c>
      <c r="D86" s="52" t="s">
        <v>263</v>
      </c>
      <c r="E86" s="54">
        <v>2251071.77</v>
      </c>
      <c r="F86" s="54">
        <v>2251071.77</v>
      </c>
      <c r="G86" s="54">
        <v>0</v>
      </c>
      <c r="H86" s="56">
        <v>0</v>
      </c>
      <c r="I86" s="54">
        <v>0</v>
      </c>
      <c r="J86" s="56">
        <v>0</v>
      </c>
      <c r="K86" s="60" t="s">
        <v>264</v>
      </c>
      <c r="L86" s="58" t="s">
        <v>261</v>
      </c>
    </row>
    <row r="87" spans="1:12" s="1" customFormat="1" ht="84">
      <c r="A87" s="51">
        <v>81</v>
      </c>
      <c r="B87" s="52">
        <v>4</v>
      </c>
      <c r="C87" s="53" t="s">
        <v>265</v>
      </c>
      <c r="D87" s="52" t="s">
        <v>266</v>
      </c>
      <c r="E87" s="54">
        <v>545000</v>
      </c>
      <c r="F87" s="54">
        <v>545000</v>
      </c>
      <c r="G87" s="54">
        <v>0</v>
      </c>
      <c r="H87" s="56">
        <v>0</v>
      </c>
      <c r="I87" s="54">
        <v>0</v>
      </c>
      <c r="J87" s="56">
        <v>0</v>
      </c>
      <c r="K87" s="60" t="s">
        <v>267</v>
      </c>
      <c r="L87" s="58" t="s">
        <v>268</v>
      </c>
    </row>
    <row r="88" spans="1:12" s="1" customFormat="1" ht="56">
      <c r="A88" s="59">
        <v>82</v>
      </c>
      <c r="B88" s="52">
        <v>4</v>
      </c>
      <c r="C88" s="53" t="s">
        <v>269</v>
      </c>
      <c r="D88" s="52" t="s">
        <v>270</v>
      </c>
      <c r="E88" s="54">
        <v>1188865.44</v>
      </c>
      <c r="F88" s="54">
        <v>1151100</v>
      </c>
      <c r="G88" s="54">
        <v>0</v>
      </c>
      <c r="H88" s="56">
        <v>0</v>
      </c>
      <c r="I88" s="54">
        <v>0</v>
      </c>
      <c r="J88" s="56">
        <v>0</v>
      </c>
      <c r="K88" s="60" t="s">
        <v>271</v>
      </c>
      <c r="L88" s="58" t="s">
        <v>272</v>
      </c>
    </row>
    <row r="89" spans="1:12" s="1" customFormat="1" ht="112">
      <c r="A89" s="59">
        <v>83</v>
      </c>
      <c r="B89" s="52">
        <v>4</v>
      </c>
      <c r="C89" s="53" t="s">
        <v>273</v>
      </c>
      <c r="D89" s="52" t="s">
        <v>274</v>
      </c>
      <c r="E89" s="54">
        <v>741534</v>
      </c>
      <c r="F89" s="54">
        <v>741534</v>
      </c>
      <c r="G89" s="54">
        <f>117676</f>
        <v>117676</v>
      </c>
      <c r="H89" s="56">
        <f>117676</f>
        <v>117676</v>
      </c>
      <c r="I89" s="54">
        <v>113788.9</v>
      </c>
      <c r="J89" s="56">
        <v>113788.9</v>
      </c>
      <c r="K89" s="60" t="s">
        <v>275</v>
      </c>
      <c r="L89" s="58" t="s">
        <v>276</v>
      </c>
    </row>
    <row r="90" spans="1:12" s="1" customFormat="1" ht="75.75" customHeight="1">
      <c r="A90" s="51">
        <v>84</v>
      </c>
      <c r="B90" s="52">
        <v>4</v>
      </c>
      <c r="C90" s="53" t="s">
        <v>277</v>
      </c>
      <c r="D90" s="52" t="s">
        <v>278</v>
      </c>
      <c r="E90" s="54">
        <v>2709710</v>
      </c>
      <c r="F90" s="54">
        <v>2709710</v>
      </c>
      <c r="G90" s="54">
        <v>0</v>
      </c>
      <c r="H90" s="56">
        <v>0</v>
      </c>
      <c r="I90" s="54">
        <v>0</v>
      </c>
      <c r="J90" s="56">
        <v>0</v>
      </c>
      <c r="K90" s="60" t="s">
        <v>279</v>
      </c>
      <c r="L90" s="58" t="s">
        <v>280</v>
      </c>
    </row>
    <row r="91" spans="1:12" s="1" customFormat="1" ht="51">
      <c r="A91" s="59">
        <v>85</v>
      </c>
      <c r="B91" s="52">
        <v>4</v>
      </c>
      <c r="C91" s="64" t="s">
        <v>281</v>
      </c>
      <c r="D91" s="52" t="s">
        <v>61</v>
      </c>
      <c r="E91" s="54">
        <v>728196.09</v>
      </c>
      <c r="F91" s="54">
        <v>728196.09</v>
      </c>
      <c r="G91" s="54">
        <v>0</v>
      </c>
      <c r="H91" s="56">
        <v>0</v>
      </c>
      <c r="I91" s="54">
        <v>0</v>
      </c>
      <c r="J91" s="56">
        <v>0</v>
      </c>
      <c r="K91" s="60" t="s">
        <v>282</v>
      </c>
      <c r="L91" s="58" t="s">
        <v>283</v>
      </c>
    </row>
    <row r="92" spans="1:12" s="1" customFormat="1" ht="56">
      <c r="A92" s="51">
        <v>86</v>
      </c>
      <c r="B92" s="52">
        <v>4</v>
      </c>
      <c r="C92" s="64" t="s">
        <v>284</v>
      </c>
      <c r="D92" s="52" t="s">
        <v>285</v>
      </c>
      <c r="E92" s="54">
        <v>3146780</v>
      </c>
      <c r="F92" s="54">
        <v>3146780</v>
      </c>
      <c r="G92" s="54">
        <v>0</v>
      </c>
      <c r="H92" s="56">
        <v>0</v>
      </c>
      <c r="I92" s="54">
        <v>0</v>
      </c>
      <c r="J92" s="56">
        <v>0</v>
      </c>
      <c r="K92" s="81" t="s">
        <v>286</v>
      </c>
      <c r="L92" s="58" t="s">
        <v>283</v>
      </c>
    </row>
    <row r="93" spans="1:12" s="1" customFormat="1" ht="42">
      <c r="A93" s="59">
        <v>87</v>
      </c>
      <c r="B93" s="52">
        <v>4</v>
      </c>
      <c r="C93" s="64" t="s">
        <v>287</v>
      </c>
      <c r="D93" s="52" t="s">
        <v>274</v>
      </c>
      <c r="E93" s="54">
        <v>291400</v>
      </c>
      <c r="F93" s="54">
        <v>291400</v>
      </c>
      <c r="G93" s="54">
        <v>0</v>
      </c>
      <c r="H93" s="56">
        <v>0</v>
      </c>
      <c r="I93" s="54">
        <v>0</v>
      </c>
      <c r="J93" s="56">
        <v>0</v>
      </c>
      <c r="K93" s="82" t="s">
        <v>288</v>
      </c>
      <c r="L93" s="58" t="s">
        <v>283</v>
      </c>
    </row>
    <row r="94" spans="1:12" s="1" customFormat="1" ht="34">
      <c r="A94" s="59">
        <v>88</v>
      </c>
      <c r="B94" s="52">
        <v>4</v>
      </c>
      <c r="C94" s="53" t="s">
        <v>289</v>
      </c>
      <c r="D94" s="52" t="s">
        <v>274</v>
      </c>
      <c r="E94" s="54">
        <v>593444.19999999995</v>
      </c>
      <c r="F94" s="54">
        <v>593444.19999999995</v>
      </c>
      <c r="G94" s="54">
        <v>0</v>
      </c>
      <c r="H94" s="56">
        <v>0</v>
      </c>
      <c r="I94" s="54">
        <v>0</v>
      </c>
      <c r="J94" s="56">
        <v>0</v>
      </c>
      <c r="K94" s="83" t="s">
        <v>290</v>
      </c>
      <c r="L94" s="58" t="s">
        <v>283</v>
      </c>
    </row>
    <row r="95" spans="1:12" s="1" customFormat="1" ht="98">
      <c r="A95" s="51">
        <v>89</v>
      </c>
      <c r="B95" s="52">
        <v>4</v>
      </c>
      <c r="C95" s="53" t="s">
        <v>291</v>
      </c>
      <c r="D95" s="52" t="s">
        <v>61</v>
      </c>
      <c r="E95" s="54">
        <v>3991402.03</v>
      </c>
      <c r="F95" s="54">
        <v>3991402.03</v>
      </c>
      <c r="G95" s="54">
        <f>3991402.03</f>
        <v>3991402.03</v>
      </c>
      <c r="H95" s="56">
        <v>3991402.03</v>
      </c>
      <c r="I95" s="54">
        <v>0</v>
      </c>
      <c r="J95" s="56">
        <v>0</v>
      </c>
      <c r="K95" s="60" t="s">
        <v>292</v>
      </c>
      <c r="L95" s="58" t="s">
        <v>283</v>
      </c>
    </row>
    <row r="96" spans="1:12" s="1" customFormat="1" ht="70">
      <c r="A96" s="59">
        <v>90</v>
      </c>
      <c r="B96" s="52">
        <v>4</v>
      </c>
      <c r="C96" s="53" t="s">
        <v>293</v>
      </c>
      <c r="D96" s="52" t="s">
        <v>294</v>
      </c>
      <c r="E96" s="54">
        <v>620000.01</v>
      </c>
      <c r="F96" s="54">
        <v>620000.01</v>
      </c>
      <c r="G96" s="54">
        <v>0</v>
      </c>
      <c r="H96" s="56">
        <v>0</v>
      </c>
      <c r="I96" s="54">
        <v>0</v>
      </c>
      <c r="J96" s="56">
        <v>0</v>
      </c>
      <c r="K96" s="60" t="s">
        <v>295</v>
      </c>
      <c r="L96" s="58" t="s">
        <v>296</v>
      </c>
    </row>
    <row r="97" spans="1:12" s="1" customFormat="1" ht="42">
      <c r="A97" s="51">
        <v>91</v>
      </c>
      <c r="B97" s="52">
        <v>4</v>
      </c>
      <c r="C97" s="53" t="s">
        <v>297</v>
      </c>
      <c r="D97" s="52" t="s">
        <v>298</v>
      </c>
      <c r="E97" s="54">
        <v>377626.28</v>
      </c>
      <c r="F97" s="54">
        <v>377626.28</v>
      </c>
      <c r="G97" s="54">
        <v>0</v>
      </c>
      <c r="H97" s="56">
        <v>0</v>
      </c>
      <c r="I97" s="54">
        <v>0</v>
      </c>
      <c r="J97" s="56">
        <v>0</v>
      </c>
      <c r="K97" s="60" t="s">
        <v>299</v>
      </c>
      <c r="L97" s="58" t="s">
        <v>300</v>
      </c>
    </row>
    <row r="98" spans="1:12" s="1" customFormat="1" ht="42">
      <c r="A98" s="59">
        <v>92</v>
      </c>
      <c r="B98" s="52">
        <v>4</v>
      </c>
      <c r="C98" s="53" t="s">
        <v>301</v>
      </c>
      <c r="D98" s="52" t="s">
        <v>112</v>
      </c>
      <c r="E98" s="54">
        <v>257035.31</v>
      </c>
      <c r="F98" s="54">
        <v>257035.31</v>
      </c>
      <c r="G98" s="54">
        <v>0</v>
      </c>
      <c r="H98" s="56">
        <v>0</v>
      </c>
      <c r="I98" s="54">
        <v>0</v>
      </c>
      <c r="J98" s="56">
        <v>0</v>
      </c>
      <c r="K98" s="60" t="s">
        <v>302</v>
      </c>
      <c r="L98" s="58" t="s">
        <v>303</v>
      </c>
    </row>
    <row r="99" spans="1:12" s="1" customFormat="1" ht="34">
      <c r="A99" s="59">
        <v>93</v>
      </c>
      <c r="B99" s="52">
        <v>4</v>
      </c>
      <c r="C99" s="53" t="s">
        <v>304</v>
      </c>
      <c r="D99" s="52" t="s">
        <v>305</v>
      </c>
      <c r="E99" s="54">
        <v>205890</v>
      </c>
      <c r="F99" s="54">
        <v>205890</v>
      </c>
      <c r="G99" s="54">
        <v>0</v>
      </c>
      <c r="H99" s="56">
        <v>0</v>
      </c>
      <c r="I99" s="54">
        <v>0</v>
      </c>
      <c r="J99" s="56">
        <v>0</v>
      </c>
      <c r="K99" s="60" t="s">
        <v>306</v>
      </c>
      <c r="L99" s="58" t="s">
        <v>307</v>
      </c>
    </row>
    <row r="100" spans="1:12" s="1" customFormat="1" ht="34">
      <c r="A100" s="51">
        <v>94</v>
      </c>
      <c r="B100" s="52">
        <v>4</v>
      </c>
      <c r="C100" s="53" t="s">
        <v>308</v>
      </c>
      <c r="D100" s="52" t="s">
        <v>309</v>
      </c>
      <c r="E100" s="54">
        <v>411236.08</v>
      </c>
      <c r="F100" s="54">
        <v>411236.08</v>
      </c>
      <c r="G100" s="54">
        <v>0</v>
      </c>
      <c r="H100" s="56">
        <v>0</v>
      </c>
      <c r="I100" s="54">
        <v>0</v>
      </c>
      <c r="J100" s="56">
        <v>0</v>
      </c>
      <c r="K100" s="60" t="s">
        <v>310</v>
      </c>
      <c r="L100" s="58" t="s">
        <v>311</v>
      </c>
    </row>
    <row r="101" spans="1:12" s="1" customFormat="1" ht="42">
      <c r="A101" s="59">
        <v>95</v>
      </c>
      <c r="B101" s="52">
        <v>4</v>
      </c>
      <c r="C101" s="53" t="s">
        <v>312</v>
      </c>
      <c r="D101" s="52" t="s">
        <v>119</v>
      </c>
      <c r="E101" s="54">
        <v>274714</v>
      </c>
      <c r="F101" s="54">
        <v>274714</v>
      </c>
      <c r="G101" s="54">
        <v>0</v>
      </c>
      <c r="H101" s="56">
        <v>0</v>
      </c>
      <c r="I101" s="54">
        <v>0</v>
      </c>
      <c r="J101" s="56">
        <v>0</v>
      </c>
      <c r="K101" s="60" t="s">
        <v>313</v>
      </c>
      <c r="L101" s="58">
        <v>46000</v>
      </c>
    </row>
    <row r="102" spans="1:12" s="1" customFormat="1" ht="34">
      <c r="A102" s="51">
        <v>96</v>
      </c>
      <c r="B102" s="52">
        <v>4</v>
      </c>
      <c r="C102" s="53" t="s">
        <v>314</v>
      </c>
      <c r="D102" s="52" t="s">
        <v>141</v>
      </c>
      <c r="E102" s="54">
        <v>1330520</v>
      </c>
      <c r="F102" s="54">
        <v>1330520</v>
      </c>
      <c r="G102" s="54">
        <v>0</v>
      </c>
      <c r="H102" s="56">
        <v>0</v>
      </c>
      <c r="I102" s="54">
        <v>0</v>
      </c>
      <c r="J102" s="56">
        <v>0</v>
      </c>
      <c r="K102" s="60" t="s">
        <v>315</v>
      </c>
      <c r="L102" s="58">
        <v>46000</v>
      </c>
    </row>
    <row r="103" spans="1:12" s="1" customFormat="1" ht="293">
      <c r="A103" s="59">
        <v>97</v>
      </c>
      <c r="B103" s="52">
        <v>4</v>
      </c>
      <c r="C103" s="53" t="s">
        <v>316</v>
      </c>
      <c r="D103" s="52" t="s">
        <v>54</v>
      </c>
      <c r="E103" s="54">
        <v>5844173.3300000001</v>
      </c>
      <c r="F103" s="54">
        <v>5844173.3300000001</v>
      </c>
      <c r="G103" s="56">
        <f>2864336.1+1154927.53+37061.12+246963.61</f>
        <v>4303288.3600000003</v>
      </c>
      <c r="H103" s="56">
        <f>2864336.1+1154927.53+37061.12+246963.61</f>
        <v>4303288.3600000003</v>
      </c>
      <c r="I103" s="54">
        <f>93895.39+56438.24+29685.62+30144.06+28294.44+29556.95+59695.24+2940.86+29898.77+11830.35+63387.27+519700.9+5610+42711.9+34410.71+32898.08+69385.71+82162.72+87667.12+136109.99+69590.64+114034.07+37061.12</f>
        <v>1667110.1500000001</v>
      </c>
      <c r="J103" s="56">
        <f>93895.39+56438.24+29685.62+30144.06+28294.44+29556.95+59695.24+2940.86+29898.77+11830.35+63387.27+519700.9+5610+42711.9+34410.71+32898.08+69385.71+82162.72+87667.12+136109.99+69590.64+114034.07+37061.12</f>
        <v>1667110.1500000001</v>
      </c>
      <c r="K103" s="60" t="s">
        <v>317</v>
      </c>
      <c r="L103" s="58" t="s">
        <v>318</v>
      </c>
    </row>
    <row r="104" spans="1:12" s="1" customFormat="1" ht="112">
      <c r="A104" s="59">
        <v>98</v>
      </c>
      <c r="B104" s="52">
        <v>4</v>
      </c>
      <c r="C104" s="53" t="s">
        <v>319</v>
      </c>
      <c r="D104" s="52" t="s">
        <v>39</v>
      </c>
      <c r="E104" s="54">
        <v>2680490.9700000002</v>
      </c>
      <c r="F104" s="54">
        <v>2680490.9700000002</v>
      </c>
      <c r="G104" s="56">
        <f>199697.04+480793.93</f>
        <v>680490.97</v>
      </c>
      <c r="H104" s="56">
        <f>199697.04+480793.93</f>
        <v>680490.97</v>
      </c>
      <c r="I104" s="54">
        <f>35966.17+2852+16864+76570+29906.32+1145.76+66083.32+97730.96+5971.62+5704+18085.4+36828+2337.4</f>
        <v>396044.95000000007</v>
      </c>
      <c r="J104" s="56">
        <f>35966.17+2852+16864+76570+29906.32+1145.76+66083.32+97730.96+5971.62+5704+18085.4+36828+2337.4</f>
        <v>396044.95000000007</v>
      </c>
      <c r="K104" s="60" t="s">
        <v>320</v>
      </c>
      <c r="L104" s="58" t="s">
        <v>321</v>
      </c>
    </row>
    <row r="105" spans="1:12" s="1" customFormat="1" ht="230.25" customHeight="1">
      <c r="A105" s="51">
        <v>99</v>
      </c>
      <c r="B105" s="52">
        <v>4</v>
      </c>
      <c r="C105" s="53" t="s">
        <v>322</v>
      </c>
      <c r="D105" s="52" t="s">
        <v>54</v>
      </c>
      <c r="E105" s="54">
        <v>4325714.22</v>
      </c>
      <c r="F105" s="54">
        <v>4325714.22</v>
      </c>
      <c r="G105" s="56">
        <f>1513991.89+849431+255092.58+307520+74400+649760</f>
        <v>3650195.4699999997</v>
      </c>
      <c r="H105" s="56">
        <f>1513991.89+849431+255092.58+307520+74400+649760</f>
        <v>3650195.4699999997</v>
      </c>
      <c r="I105" s="54">
        <f>307520+849431+57052.82+106292.58+79323.61+59522.5+52324.8+37076+159742.19+27395.43+88263.6+18818.97+66559.26+37027.85+16607.6+35144.24+32488+67672.1+74400+129952+40407.74+71462.05+129952</f>
        <v>2544436.3400000003</v>
      </c>
      <c r="J105" s="56">
        <f>307520+849431+57052.82+106292.58+79323.61+59522.5+52324.8+37076+159742.19+27395.43+88263.6+18818.97+66559.26+37027.85+16607.6+35144.24+32488+67672.1+74400+129952+40407.74+71462.05+129952</f>
        <v>2544436.3400000003</v>
      </c>
      <c r="K105" s="60" t="s">
        <v>323</v>
      </c>
      <c r="L105" s="58" t="s">
        <v>324</v>
      </c>
    </row>
    <row r="106" spans="1:12" s="1" customFormat="1" ht="68">
      <c r="A106" s="59">
        <v>100</v>
      </c>
      <c r="B106" s="52">
        <v>4</v>
      </c>
      <c r="C106" s="53" t="s">
        <v>325</v>
      </c>
      <c r="D106" s="52" t="s">
        <v>39</v>
      </c>
      <c r="E106" s="54">
        <v>357473.79</v>
      </c>
      <c r="F106" s="54">
        <v>357473.79</v>
      </c>
      <c r="G106" s="56">
        <f>271608.78+85560</f>
        <v>357168.78</v>
      </c>
      <c r="H106" s="56">
        <f>271608.78+85560</f>
        <v>357168.78</v>
      </c>
      <c r="I106" s="54">
        <f>7636.95+62239.4+4741.93+2176.06+41611.92+1603.26+322.4+236.4+6305.75+85560+58286.8+63745.79+9417.8</f>
        <v>343884.45999999996</v>
      </c>
      <c r="J106" s="56">
        <f>7636.95+62239.4+4741.93+2176.06+41611.92+1603.26+322.4+236.4+6305.75+85560+58286.8+63745.79+9417.8</f>
        <v>343884.45999999996</v>
      </c>
      <c r="K106" s="60" t="s">
        <v>326</v>
      </c>
      <c r="L106" s="58" t="s">
        <v>327</v>
      </c>
    </row>
    <row r="107" spans="1:12" s="1" customFormat="1" ht="51">
      <c r="A107" s="51">
        <v>101</v>
      </c>
      <c r="B107" s="63">
        <v>5</v>
      </c>
      <c r="C107" s="64" t="s">
        <v>328</v>
      </c>
      <c r="D107" s="63" t="s">
        <v>329</v>
      </c>
      <c r="E107" s="61">
        <v>3135720.6</v>
      </c>
      <c r="F107" s="61">
        <v>3135720.6</v>
      </c>
      <c r="G107" s="65">
        <v>3135720.6</v>
      </c>
      <c r="H107" s="65">
        <v>3135720.6</v>
      </c>
      <c r="I107" s="61">
        <v>211413.7</v>
      </c>
      <c r="J107" s="65">
        <v>211413.7</v>
      </c>
      <c r="K107" s="80" t="s">
        <v>330</v>
      </c>
      <c r="L107" s="67" t="s">
        <v>331</v>
      </c>
    </row>
    <row r="108" spans="1:12" s="1" customFormat="1" ht="51">
      <c r="A108" s="59">
        <v>102</v>
      </c>
      <c r="B108" s="63">
        <v>5</v>
      </c>
      <c r="C108" s="64" t="s">
        <v>332</v>
      </c>
      <c r="D108" s="63" t="s">
        <v>329</v>
      </c>
      <c r="E108" s="61">
        <v>1829563.91</v>
      </c>
      <c r="F108" s="61">
        <v>1763378.13</v>
      </c>
      <c r="G108" s="65">
        <v>1215706</v>
      </c>
      <c r="H108" s="65">
        <v>1215706</v>
      </c>
      <c r="I108" s="61">
        <v>0</v>
      </c>
      <c r="J108" s="65">
        <v>0</v>
      </c>
      <c r="K108" s="80" t="s">
        <v>333</v>
      </c>
      <c r="L108" s="67" t="s">
        <v>334</v>
      </c>
    </row>
    <row r="109" spans="1:12" s="1" customFormat="1" ht="119">
      <c r="A109" s="59">
        <v>103</v>
      </c>
      <c r="B109" s="52">
        <v>5</v>
      </c>
      <c r="C109" s="79" t="s">
        <v>335</v>
      </c>
      <c r="D109" s="52" t="s">
        <v>336</v>
      </c>
      <c r="E109" s="54">
        <v>41176154.359999999</v>
      </c>
      <c r="F109" s="54">
        <v>17977589</v>
      </c>
      <c r="G109" s="54">
        <f>35886003.44+5285920.92+4230</f>
        <v>41176154.359999999</v>
      </c>
      <c r="H109" s="56">
        <f>15799493.08+2178095.92</f>
        <v>17977589</v>
      </c>
      <c r="I109" s="54">
        <f>461860.84+121636.76+871534.72+158228.56+979927.76+159451.04+1093067.92+160078.8+1124658.08+157435.6+1141511.28+156213.12+1128080.24+155420.16+1138395.16+157121.72+1123550.12+155535.8+842100.28+154544.6+133134.68+154148.12+236081.44+489669.32+1066644.32+155882.72+1128290.56+1050281.4+161086.52+1095830.68+162854.16+1180697.28+163002.84+161218.68+1375988.6+164588.76+1255820.72+163647.12+953.1+1287912.36+160409.2+1122156.56+63321.16+619752.56+141675.52+1163181.32+1182662.88+147573.16+245029.8+9323948.2+151290.16+152628.28+1192595.04+1199076.48+153206.48+1201314.24+154428.96+1199633.4+154908.04+1202834.36+154841.96+1198245.16</f>
        <v>45312798.859999985</v>
      </c>
      <c r="J109" s="56">
        <f>116117.68+24829.56+248555.44+31321.92+31321.92+287845.32+285641.16+31305.4+283999.24+29570.8+282860.76+29702.96+280119+29389.08+283568.04+29736+279522.6+29669.92+211760.36+29620.36+29835.12+33634.72+236081.44+273925.96+34510.28+271976.32+270167.24+34625.92+267773.52+34493.76+263999.68+33552.12+33733.84+256470.48+34592.88+262959.76+34212.92+266863.24+31801+194862.64+21855.96+188395.76+31388+274052.52+276596.88+30809.8+1244980.24+8078773.92+29736+29702.96+276785.32+277568.76+29587.32+276020.08+30859.36+276036.32+31321.92+277845.4+31388+276602.48</f>
        <v>17746837.359999999</v>
      </c>
      <c r="K109" s="60" t="s">
        <v>337</v>
      </c>
      <c r="L109" s="58" t="s">
        <v>338</v>
      </c>
    </row>
    <row r="110" spans="1:12" s="1" customFormat="1" ht="85">
      <c r="A110" s="51">
        <v>104</v>
      </c>
      <c r="B110" s="52">
        <v>5</v>
      </c>
      <c r="C110" s="79" t="s">
        <v>339</v>
      </c>
      <c r="D110" s="52" t="s">
        <v>340</v>
      </c>
      <c r="E110" s="54">
        <v>3840000</v>
      </c>
      <c r="F110" s="54">
        <v>3840000</v>
      </c>
      <c r="G110" s="54">
        <f>641592.94+1694851.76</f>
        <v>2336444.7000000002</v>
      </c>
      <c r="H110" s="54">
        <f>641592.94+1694851.76</f>
        <v>2336444.7000000002</v>
      </c>
      <c r="I110" s="54">
        <f>28352.35+1220.8+24833.51+12400.59+47039.06+4516.95</f>
        <v>118363.26</v>
      </c>
      <c r="J110" s="56">
        <f>28352.35+1220.8+24833.51+12400.59+47039.06+4516.95</f>
        <v>118363.26</v>
      </c>
      <c r="K110" s="60" t="s">
        <v>341</v>
      </c>
      <c r="L110" s="58" t="s">
        <v>342</v>
      </c>
    </row>
    <row r="111" spans="1:12" s="1" customFormat="1" ht="84">
      <c r="A111" s="59">
        <v>105</v>
      </c>
      <c r="B111" s="52">
        <v>5</v>
      </c>
      <c r="C111" s="79" t="s">
        <v>343</v>
      </c>
      <c r="D111" s="52" t="s">
        <v>344</v>
      </c>
      <c r="E111" s="54">
        <v>419833.01</v>
      </c>
      <c r="F111" s="54">
        <v>419833.01</v>
      </c>
      <c r="G111" s="54">
        <v>419833.01</v>
      </c>
      <c r="H111" s="54">
        <v>419833.01</v>
      </c>
      <c r="I111" s="54">
        <v>0</v>
      </c>
      <c r="J111" s="56">
        <v>0</v>
      </c>
      <c r="K111" s="60" t="s">
        <v>345</v>
      </c>
      <c r="L111" s="58" t="s">
        <v>346</v>
      </c>
    </row>
    <row r="112" spans="1:12" s="1" customFormat="1" ht="34">
      <c r="A112" s="51">
        <v>106</v>
      </c>
      <c r="B112" s="52">
        <v>5</v>
      </c>
      <c r="C112" s="53" t="s">
        <v>347</v>
      </c>
      <c r="D112" s="52" t="s">
        <v>112</v>
      </c>
      <c r="E112" s="54">
        <v>132600</v>
      </c>
      <c r="F112" s="54">
        <v>132600</v>
      </c>
      <c r="G112" s="56">
        <v>132600</v>
      </c>
      <c r="H112" s="56">
        <v>132600</v>
      </c>
      <c r="I112" s="54">
        <v>84296.31</v>
      </c>
      <c r="J112" s="56">
        <v>84296.31</v>
      </c>
      <c r="K112" s="60" t="s">
        <v>348</v>
      </c>
      <c r="L112" s="58" t="s">
        <v>349</v>
      </c>
    </row>
    <row r="113" spans="1:12" s="1" customFormat="1" ht="34">
      <c r="A113" s="59">
        <v>107</v>
      </c>
      <c r="B113" s="52">
        <v>5</v>
      </c>
      <c r="C113" s="53" t="s">
        <v>350</v>
      </c>
      <c r="D113" s="52" t="s">
        <v>351</v>
      </c>
      <c r="E113" s="54">
        <v>522000</v>
      </c>
      <c r="F113" s="54">
        <v>522000</v>
      </c>
      <c r="G113" s="56">
        <v>522000</v>
      </c>
      <c r="H113" s="56">
        <v>522000</v>
      </c>
      <c r="I113" s="54">
        <v>397764.5</v>
      </c>
      <c r="J113" s="56">
        <v>397764.5</v>
      </c>
      <c r="K113" s="60" t="s">
        <v>348</v>
      </c>
      <c r="L113" s="58" t="s">
        <v>352</v>
      </c>
    </row>
    <row r="114" spans="1:12" s="1" customFormat="1" ht="34">
      <c r="A114" s="59">
        <v>108</v>
      </c>
      <c r="B114" s="52">
        <v>5</v>
      </c>
      <c r="C114" s="53" t="s">
        <v>353</v>
      </c>
      <c r="D114" s="52" t="s">
        <v>134</v>
      </c>
      <c r="E114" s="54">
        <v>684000</v>
      </c>
      <c r="F114" s="54">
        <v>684000</v>
      </c>
      <c r="G114" s="56">
        <v>684000</v>
      </c>
      <c r="H114" s="56">
        <v>684000</v>
      </c>
      <c r="I114" s="54">
        <v>516574.68</v>
      </c>
      <c r="J114" s="56">
        <v>516574.68</v>
      </c>
      <c r="K114" s="60" t="s">
        <v>348</v>
      </c>
      <c r="L114" s="58" t="s">
        <v>354</v>
      </c>
    </row>
    <row r="115" spans="1:12" s="1" customFormat="1" ht="34">
      <c r="A115" s="51">
        <v>109</v>
      </c>
      <c r="B115" s="52">
        <v>5</v>
      </c>
      <c r="C115" s="53" t="s">
        <v>355</v>
      </c>
      <c r="D115" s="52" t="s">
        <v>112</v>
      </c>
      <c r="E115" s="54">
        <v>246000</v>
      </c>
      <c r="F115" s="54">
        <v>246000</v>
      </c>
      <c r="G115" s="56">
        <v>246000</v>
      </c>
      <c r="H115" s="56">
        <v>246000</v>
      </c>
      <c r="I115" s="54">
        <v>188355.93</v>
      </c>
      <c r="J115" s="56">
        <v>188355.93</v>
      </c>
      <c r="K115" s="60" t="s">
        <v>356</v>
      </c>
      <c r="L115" s="58" t="s">
        <v>354</v>
      </c>
    </row>
    <row r="116" spans="1:12" s="1" customFormat="1" ht="34">
      <c r="A116" s="59">
        <v>110</v>
      </c>
      <c r="B116" s="52">
        <v>5</v>
      </c>
      <c r="C116" s="53" t="s">
        <v>357</v>
      </c>
      <c r="D116" s="52" t="s">
        <v>82</v>
      </c>
      <c r="E116" s="54">
        <v>324000</v>
      </c>
      <c r="F116" s="54">
        <v>324000</v>
      </c>
      <c r="G116" s="56">
        <v>324000</v>
      </c>
      <c r="H116" s="56">
        <v>324000</v>
      </c>
      <c r="I116" s="54">
        <v>252794.48</v>
      </c>
      <c r="J116" s="56">
        <v>252794.48</v>
      </c>
      <c r="K116" s="60" t="s">
        <v>348</v>
      </c>
      <c r="L116" s="58" t="s">
        <v>358</v>
      </c>
    </row>
    <row r="117" spans="1:12" s="1" customFormat="1" ht="34">
      <c r="A117" s="51">
        <v>111</v>
      </c>
      <c r="B117" s="52">
        <v>5</v>
      </c>
      <c r="C117" s="53" t="s">
        <v>359</v>
      </c>
      <c r="D117" s="52" t="s">
        <v>109</v>
      </c>
      <c r="E117" s="54">
        <v>258000</v>
      </c>
      <c r="F117" s="54">
        <v>258000</v>
      </c>
      <c r="G117" s="56">
        <v>258000</v>
      </c>
      <c r="H117" s="56">
        <v>258000</v>
      </c>
      <c r="I117" s="54">
        <v>188861.69</v>
      </c>
      <c r="J117" s="56">
        <v>188861.69</v>
      </c>
      <c r="K117" s="60" t="s">
        <v>356</v>
      </c>
      <c r="L117" s="58" t="s">
        <v>360</v>
      </c>
    </row>
    <row r="118" spans="1:12" s="1" customFormat="1" ht="34">
      <c r="A118" s="59">
        <v>112</v>
      </c>
      <c r="B118" s="52">
        <v>5</v>
      </c>
      <c r="C118" s="53" t="s">
        <v>361</v>
      </c>
      <c r="D118" s="52" t="s">
        <v>141</v>
      </c>
      <c r="E118" s="54">
        <v>276000</v>
      </c>
      <c r="F118" s="54">
        <v>276000</v>
      </c>
      <c r="G118" s="56">
        <v>276000</v>
      </c>
      <c r="H118" s="56">
        <v>276000</v>
      </c>
      <c r="I118" s="54">
        <v>201239.55</v>
      </c>
      <c r="J118" s="56">
        <v>201239.55</v>
      </c>
      <c r="K118" s="60" t="s">
        <v>348</v>
      </c>
      <c r="L118" s="58" t="s">
        <v>360</v>
      </c>
    </row>
    <row r="119" spans="1:12" s="1" customFormat="1" ht="34">
      <c r="A119" s="59">
        <v>113</v>
      </c>
      <c r="B119" s="52">
        <v>5</v>
      </c>
      <c r="C119" s="53" t="s">
        <v>362</v>
      </c>
      <c r="D119" s="52" t="s">
        <v>46</v>
      </c>
      <c r="E119" s="54">
        <v>1255000</v>
      </c>
      <c r="F119" s="54">
        <v>1255000</v>
      </c>
      <c r="G119" s="56">
        <v>1255000</v>
      </c>
      <c r="H119" s="56">
        <v>1255000</v>
      </c>
      <c r="I119" s="54">
        <v>970592.72</v>
      </c>
      <c r="J119" s="56">
        <v>970592.72</v>
      </c>
      <c r="K119" s="60" t="s">
        <v>348</v>
      </c>
      <c r="L119" s="58" t="s">
        <v>363</v>
      </c>
    </row>
    <row r="120" spans="1:12" s="1" customFormat="1" ht="34">
      <c r="A120" s="51">
        <v>114</v>
      </c>
      <c r="B120" s="52">
        <v>5</v>
      </c>
      <c r="C120" s="53" t="s">
        <v>364</v>
      </c>
      <c r="D120" s="52" t="s">
        <v>119</v>
      </c>
      <c r="E120" s="54">
        <v>228000</v>
      </c>
      <c r="F120" s="54">
        <v>228000</v>
      </c>
      <c r="G120" s="56">
        <v>228000</v>
      </c>
      <c r="H120" s="56">
        <v>228000</v>
      </c>
      <c r="I120" s="54">
        <v>169919.41</v>
      </c>
      <c r="J120" s="56">
        <v>169919.41</v>
      </c>
      <c r="K120" s="60" t="s">
        <v>356</v>
      </c>
      <c r="L120" s="58" t="s">
        <v>365</v>
      </c>
    </row>
    <row r="121" spans="1:12" s="1" customFormat="1" ht="34">
      <c r="A121" s="59">
        <v>115</v>
      </c>
      <c r="B121" s="52">
        <v>5</v>
      </c>
      <c r="C121" s="53" t="s">
        <v>366</v>
      </c>
      <c r="D121" s="52" t="s">
        <v>263</v>
      </c>
      <c r="E121" s="54">
        <v>204000</v>
      </c>
      <c r="F121" s="54">
        <v>204000</v>
      </c>
      <c r="G121" s="56">
        <v>204000</v>
      </c>
      <c r="H121" s="56">
        <v>204000</v>
      </c>
      <c r="I121" s="54">
        <v>164481.47</v>
      </c>
      <c r="J121" s="56">
        <v>164481.47</v>
      </c>
      <c r="K121" s="60" t="s">
        <v>348</v>
      </c>
      <c r="L121" s="58" t="s">
        <v>365</v>
      </c>
    </row>
    <row r="122" spans="1:12" s="1" customFormat="1" ht="34">
      <c r="A122" s="51">
        <v>116</v>
      </c>
      <c r="B122" s="52">
        <v>5</v>
      </c>
      <c r="C122" s="84" t="s">
        <v>367</v>
      </c>
      <c r="D122" s="52" t="s">
        <v>36</v>
      </c>
      <c r="E122" s="54">
        <v>378000</v>
      </c>
      <c r="F122" s="54">
        <v>378000</v>
      </c>
      <c r="G122" s="56">
        <v>378000</v>
      </c>
      <c r="H122" s="56">
        <v>378000</v>
      </c>
      <c r="I122" s="54">
        <v>282499.46999999997</v>
      </c>
      <c r="J122" s="56">
        <v>282499.46999999997</v>
      </c>
      <c r="K122" s="60" t="s">
        <v>348</v>
      </c>
      <c r="L122" s="58" t="s">
        <v>368</v>
      </c>
    </row>
    <row r="123" spans="1:12" s="1" customFormat="1" ht="34">
      <c r="A123" s="59">
        <v>117</v>
      </c>
      <c r="B123" s="52">
        <v>5</v>
      </c>
      <c r="C123" s="53" t="s">
        <v>369</v>
      </c>
      <c r="D123" s="52" t="s">
        <v>298</v>
      </c>
      <c r="E123" s="54">
        <v>192000</v>
      </c>
      <c r="F123" s="54">
        <v>192000</v>
      </c>
      <c r="G123" s="56">
        <v>192000</v>
      </c>
      <c r="H123" s="56">
        <v>192000</v>
      </c>
      <c r="I123" s="54">
        <v>127879.71</v>
      </c>
      <c r="J123" s="56">
        <v>127879.71</v>
      </c>
      <c r="K123" s="60" t="s">
        <v>348</v>
      </c>
      <c r="L123" s="58" t="s">
        <v>370</v>
      </c>
    </row>
    <row r="124" spans="1:12" s="1" customFormat="1" ht="34">
      <c r="A124" s="59">
        <v>118</v>
      </c>
      <c r="B124" s="52">
        <v>5</v>
      </c>
      <c r="C124" s="53" t="s">
        <v>371</v>
      </c>
      <c r="D124" s="52" t="s">
        <v>372</v>
      </c>
      <c r="E124" s="54">
        <v>270000</v>
      </c>
      <c r="F124" s="54">
        <v>270000</v>
      </c>
      <c r="G124" s="56">
        <v>270000</v>
      </c>
      <c r="H124" s="56">
        <v>270000</v>
      </c>
      <c r="I124" s="54">
        <v>209995.08</v>
      </c>
      <c r="J124" s="56">
        <v>209995.08</v>
      </c>
      <c r="K124" s="60" t="s">
        <v>348</v>
      </c>
      <c r="L124" s="58" t="s">
        <v>368</v>
      </c>
    </row>
    <row r="125" spans="1:12" s="1" customFormat="1" ht="34">
      <c r="A125" s="51">
        <v>119</v>
      </c>
      <c r="B125" s="52">
        <v>5</v>
      </c>
      <c r="C125" s="53" t="s">
        <v>373</v>
      </c>
      <c r="D125" s="52" t="s">
        <v>217</v>
      </c>
      <c r="E125" s="54">
        <v>180000</v>
      </c>
      <c r="F125" s="54">
        <v>180000</v>
      </c>
      <c r="G125" s="56">
        <v>180000</v>
      </c>
      <c r="H125" s="56">
        <v>180000</v>
      </c>
      <c r="I125" s="54">
        <v>132820.01999999999</v>
      </c>
      <c r="J125" s="56">
        <v>132820.01999999999</v>
      </c>
      <c r="K125" s="60" t="s">
        <v>348</v>
      </c>
      <c r="L125" s="58" t="s">
        <v>374</v>
      </c>
    </row>
    <row r="126" spans="1:12" s="1" customFormat="1" ht="34">
      <c r="A126" s="59">
        <v>120</v>
      </c>
      <c r="B126" s="52">
        <v>5</v>
      </c>
      <c r="C126" s="53" t="s">
        <v>375</v>
      </c>
      <c r="D126" s="52" t="s">
        <v>106</v>
      </c>
      <c r="E126" s="54">
        <v>174000</v>
      </c>
      <c r="F126" s="54">
        <v>174000</v>
      </c>
      <c r="G126" s="56">
        <v>174000</v>
      </c>
      <c r="H126" s="56">
        <v>174000</v>
      </c>
      <c r="I126" s="54">
        <v>115135.8</v>
      </c>
      <c r="J126" s="56">
        <v>115135.8</v>
      </c>
      <c r="K126" s="60" t="s">
        <v>356</v>
      </c>
      <c r="L126" s="58" t="s">
        <v>376</v>
      </c>
    </row>
    <row r="127" spans="1:12" s="1" customFormat="1" ht="98">
      <c r="A127" s="51">
        <v>121</v>
      </c>
      <c r="B127" s="52">
        <v>5</v>
      </c>
      <c r="C127" s="53" t="s">
        <v>377</v>
      </c>
      <c r="D127" s="52" t="s">
        <v>378</v>
      </c>
      <c r="E127" s="54">
        <v>207360</v>
      </c>
      <c r="F127" s="54">
        <v>207360</v>
      </c>
      <c r="G127" s="56">
        <v>207360</v>
      </c>
      <c r="H127" s="56">
        <v>207360</v>
      </c>
      <c r="I127" s="54">
        <v>0</v>
      </c>
      <c r="J127" s="56">
        <v>0</v>
      </c>
      <c r="K127" s="60" t="s">
        <v>379</v>
      </c>
      <c r="L127" s="58" t="s">
        <v>380</v>
      </c>
    </row>
    <row r="128" spans="1:12" s="1" customFormat="1" ht="51">
      <c r="A128" s="59">
        <v>122</v>
      </c>
      <c r="B128" s="52">
        <v>5</v>
      </c>
      <c r="C128" s="53" t="s">
        <v>381</v>
      </c>
      <c r="D128" s="52" t="s">
        <v>112</v>
      </c>
      <c r="E128" s="54">
        <v>328780</v>
      </c>
      <c r="F128" s="54">
        <v>328780</v>
      </c>
      <c r="G128" s="56">
        <v>328780</v>
      </c>
      <c r="H128" s="56">
        <v>328780</v>
      </c>
      <c r="I128" s="54">
        <f>7688.13+7688.13+7688.14+7215.67+6319.03+5894.87+61641.47+7933.54+6566.23+5774.63+5774.62+6444.63+7853.92+8728+9108.14+507.6+7175.25+6106.26+6106.26+6106.26+8065.74+8088.22+8367.16+8367.17+8367.16+8367.16+9203.13+9079.29</f>
        <v>256225.81000000008</v>
      </c>
      <c r="J128" s="56">
        <f>7688.13+7688.13+7688.14+7215.67+6319.03+5894.87+61641.47+7933.54+6566.23+5774.63+5774.62+6444.63+7853.92+8728+9108.14+507.6+7175.25+6106.26+6106.26+6106.26+8065.74+8088.22+8367.16+8367.17+8367.16+8367.16+9203.13+9079.29</f>
        <v>256225.81000000008</v>
      </c>
      <c r="K128" s="60" t="s">
        <v>356</v>
      </c>
      <c r="L128" s="58" t="s">
        <v>382</v>
      </c>
    </row>
    <row r="129" spans="1:12" s="1" customFormat="1" ht="34">
      <c r="A129" s="59">
        <v>123</v>
      </c>
      <c r="B129" s="52">
        <v>5</v>
      </c>
      <c r="C129" s="53" t="s">
        <v>383</v>
      </c>
      <c r="D129" s="52" t="s">
        <v>46</v>
      </c>
      <c r="E129" s="54">
        <v>512000</v>
      </c>
      <c r="F129" s="54">
        <v>512000</v>
      </c>
      <c r="G129" s="56">
        <v>512000</v>
      </c>
      <c r="H129" s="56">
        <v>512000</v>
      </c>
      <c r="I129" s="54">
        <f>10480.98+10338.94+10568.41+17724.83+14413.13+23181.78+11590.89+11590.89+11590.89+22609.32+11137.18+12108.8+11590.89+7469.49+15592.43+11543.66+11543.66+11496.8+11628.56+12333.82+11609.47+11648.39+11753.97+11841.05+19458.65+15931.02+11816.88+11841.05+12010.23+12332.72</f>
        <v>390778.77999999991</v>
      </c>
      <c r="J129" s="56">
        <f>10480.98+10338.94+10568.41+17724.83+14413.13+23181.78+11590.89+11590.89+11590.89+22609.32+11137.18+12108.8+11590.89+7469.49+15592.43+11543.66+11543.66+11496.8+11628.56+12333.82+11609.47+11648.39+11753.97+11841.05+19458.65+15931.02+11816.88+11841.05+12010.23+12332.72</f>
        <v>390778.77999999991</v>
      </c>
      <c r="K129" s="60" t="s">
        <v>348</v>
      </c>
      <c r="L129" s="58" t="s">
        <v>384</v>
      </c>
    </row>
    <row r="130" spans="1:12" s="1" customFormat="1" ht="51">
      <c r="A130" s="51">
        <v>124</v>
      </c>
      <c r="B130" s="52">
        <v>5</v>
      </c>
      <c r="C130" s="53" t="s">
        <v>385</v>
      </c>
      <c r="D130" s="52" t="s">
        <v>106</v>
      </c>
      <c r="E130" s="54">
        <v>398673</v>
      </c>
      <c r="F130" s="54">
        <v>398673</v>
      </c>
      <c r="G130" s="56">
        <f>E130</f>
        <v>398673</v>
      </c>
      <c r="H130" s="56">
        <f>E130</f>
        <v>398673</v>
      </c>
      <c r="I130" s="54">
        <f>9216.65+9216.65+9443.58+9670.7+9925.52+9942.19+7611.87+7611.87+7611.88+7755.22+7755.22+7337.84+6190.6+6147.27+6190.6+7594.66+7594.67+7594.67+5158.19+5237.95+5246.8</f>
        <v>160054.60000000006</v>
      </c>
      <c r="J130" s="56">
        <f>9216.65+9216.65+9443.58+9670.7+9925.52+9942.19+7611.87+7611.87+7611.88+7755.22+7755.22+7337.84+6190.6+6147.27+6190.6+7594.66+7594.67+7594.67+5158.19+5237.95+5246.8</f>
        <v>160054.60000000006</v>
      </c>
      <c r="K130" s="60" t="s">
        <v>386</v>
      </c>
      <c r="L130" s="58" t="s">
        <v>387</v>
      </c>
    </row>
    <row r="131" spans="1:12" s="1" customFormat="1" ht="51">
      <c r="A131" s="59">
        <v>125</v>
      </c>
      <c r="B131" s="52">
        <v>5</v>
      </c>
      <c r="C131" s="53" t="s">
        <v>388</v>
      </c>
      <c r="D131" s="52" t="s">
        <v>389</v>
      </c>
      <c r="E131" s="54">
        <v>457600</v>
      </c>
      <c r="F131" s="54">
        <v>457600</v>
      </c>
      <c r="G131" s="56">
        <v>457600</v>
      </c>
      <c r="H131" s="56">
        <v>457600</v>
      </c>
      <c r="I131" s="54">
        <f>8180.48+7608.16+7608.16+7608.16+8452.35+9526.78+9965.09+10041.33+10052.79+9798.69+10263.38+9383.59+10263.38+10263.39+10263.39+10263.39+10263.39+10263.38+10110.03+9812.84+10287.62+10314.5+10650.32+10650.32+10318.83+10650.32+10814.61+10814.61+10814.61+10814.61+10561.34+10690.36+10673.25</f>
        <v>328047.45</v>
      </c>
      <c r="J131" s="56">
        <f>8180.48+7608.16+7608.16+7608.16+8452.35+9526.78+9965.09+10041.33+10052.79+9798.69+10263.38+9383.59+10263.38+10263.39+10263.39+10263.39+10263.39+10263.38+10110.03+9812.84+10287.62+10314.5+10650.32+10650.32+10318.83+10650.32+10814.61+10814.61+10814.61+10814.61+10561.34+10690.36+10673.25</f>
        <v>328047.45</v>
      </c>
      <c r="K131" s="60" t="s">
        <v>356</v>
      </c>
      <c r="L131" s="58" t="s">
        <v>390</v>
      </c>
    </row>
    <row r="132" spans="1:12" s="1" customFormat="1" ht="42">
      <c r="A132" s="51">
        <v>126</v>
      </c>
      <c r="B132" s="52">
        <v>5</v>
      </c>
      <c r="C132" s="53" t="s">
        <v>391</v>
      </c>
      <c r="D132" s="52" t="s">
        <v>119</v>
      </c>
      <c r="E132" s="54">
        <v>366724.8</v>
      </c>
      <c r="F132" s="54">
        <v>366724.8</v>
      </c>
      <c r="G132" s="56">
        <v>366724.8</v>
      </c>
      <c r="H132" s="56">
        <v>366724.8</v>
      </c>
      <c r="I132" s="54">
        <f>35147.14+5236.7+7450.9+7545.31+7343.07+7343.06+7343.07+7343.06+5987.63+5070.74+5539.04+5406.73+3666.36+6138.44+6145.14+6145.14+6145.14+7299.69+8865.91+8903.91+9453.36+9042.52+9081.15+9081.15+8621.13+8309.04+9111.17+9111.83+9150.44</f>
        <v>241027.97000000003</v>
      </c>
      <c r="J132" s="56">
        <f>35147.14+5236.7+7450.9+7545.31+7343.07+7343.06+7343.07+7343.06+5987.63+5070.74+5539.04+5406.73+3666.36+6138.44+6145.14+6145.14+6145.14+7299.69+8865.91+8903.91+9453.36+9042.52+9081.15+9081.15+8621.13+8309.04+9111.17+9111.83+9150.44</f>
        <v>241027.97000000003</v>
      </c>
      <c r="K132" s="60" t="s">
        <v>392</v>
      </c>
      <c r="L132" s="58" t="s">
        <v>393</v>
      </c>
    </row>
    <row r="133" spans="1:12" s="1" customFormat="1" ht="42">
      <c r="A133" s="59">
        <v>127</v>
      </c>
      <c r="B133" s="52">
        <v>5</v>
      </c>
      <c r="C133" s="53" t="s">
        <v>394</v>
      </c>
      <c r="D133" s="52" t="s">
        <v>82</v>
      </c>
      <c r="E133" s="54">
        <v>472160</v>
      </c>
      <c r="F133" s="54">
        <v>472160</v>
      </c>
      <c r="G133" s="56">
        <v>0</v>
      </c>
      <c r="H133" s="56">
        <v>0</v>
      </c>
      <c r="I133" s="54">
        <v>0</v>
      </c>
      <c r="J133" s="56">
        <v>0</v>
      </c>
      <c r="K133" s="60" t="s">
        <v>395</v>
      </c>
      <c r="L133" s="58" t="s">
        <v>396</v>
      </c>
    </row>
    <row r="134" spans="1:12" s="1" customFormat="1" ht="34">
      <c r="A134" s="59">
        <v>128</v>
      </c>
      <c r="B134" s="52">
        <v>5</v>
      </c>
      <c r="C134" s="53" t="s">
        <v>397</v>
      </c>
      <c r="D134" s="52" t="s">
        <v>398</v>
      </c>
      <c r="E134" s="54">
        <v>391040</v>
      </c>
      <c r="F134" s="54">
        <v>391040</v>
      </c>
      <c r="G134" s="56">
        <v>391040</v>
      </c>
      <c r="H134" s="56">
        <v>391040</v>
      </c>
      <c r="I134" s="54">
        <f xml:space="preserve"> 9330.54+8494.75+8418.75+8456.75</f>
        <v>34700.79</v>
      </c>
      <c r="J134" s="56">
        <f xml:space="preserve"> 9330.54+8494.75+8418.75+8456.75</f>
        <v>34700.79</v>
      </c>
      <c r="K134" s="60" t="s">
        <v>399</v>
      </c>
      <c r="L134" s="58" t="s">
        <v>396</v>
      </c>
    </row>
    <row r="135" spans="1:12" s="1" customFormat="1" ht="34">
      <c r="A135" s="51">
        <v>129</v>
      </c>
      <c r="B135" s="52">
        <v>5</v>
      </c>
      <c r="C135" s="53" t="s">
        <v>400</v>
      </c>
      <c r="D135" s="52" t="s">
        <v>109</v>
      </c>
      <c r="E135" s="54">
        <v>472160</v>
      </c>
      <c r="F135" s="54">
        <v>472160</v>
      </c>
      <c r="G135" s="56">
        <v>0</v>
      </c>
      <c r="H135" s="56">
        <v>0</v>
      </c>
      <c r="I135" s="54">
        <v>0</v>
      </c>
      <c r="J135" s="56">
        <v>0</v>
      </c>
      <c r="K135" s="60" t="s">
        <v>401</v>
      </c>
      <c r="L135" s="58" t="s">
        <v>396</v>
      </c>
    </row>
    <row r="136" spans="1:12" s="1" customFormat="1" ht="56">
      <c r="A136" s="59">
        <v>130</v>
      </c>
      <c r="B136" s="52">
        <v>5</v>
      </c>
      <c r="C136" s="53" t="s">
        <v>402</v>
      </c>
      <c r="D136" s="52" t="s">
        <v>238</v>
      </c>
      <c r="E136" s="54">
        <v>472160</v>
      </c>
      <c r="F136" s="54">
        <v>472160</v>
      </c>
      <c r="G136" s="56">
        <v>0</v>
      </c>
      <c r="H136" s="56">
        <v>0</v>
      </c>
      <c r="I136" s="54">
        <v>0</v>
      </c>
      <c r="J136" s="56">
        <v>0</v>
      </c>
      <c r="K136" s="60" t="s">
        <v>403</v>
      </c>
      <c r="L136" s="58" t="s">
        <v>396</v>
      </c>
    </row>
    <row r="137" spans="1:12" s="1" customFormat="1" ht="56">
      <c r="A137" s="51">
        <v>131</v>
      </c>
      <c r="B137" s="52">
        <v>5</v>
      </c>
      <c r="C137" s="53" t="s">
        <v>404</v>
      </c>
      <c r="D137" s="52" t="s">
        <v>238</v>
      </c>
      <c r="E137" s="54">
        <v>472160</v>
      </c>
      <c r="F137" s="54">
        <v>472160</v>
      </c>
      <c r="G137" s="56">
        <v>0</v>
      </c>
      <c r="H137" s="56">
        <v>0</v>
      </c>
      <c r="I137" s="54">
        <v>0</v>
      </c>
      <c r="J137" s="56">
        <v>0</v>
      </c>
      <c r="K137" s="60" t="s">
        <v>405</v>
      </c>
      <c r="L137" s="58" t="s">
        <v>396</v>
      </c>
    </row>
    <row r="138" spans="1:12" s="1" customFormat="1" ht="34">
      <c r="A138" s="59">
        <v>132</v>
      </c>
      <c r="B138" s="52">
        <v>5</v>
      </c>
      <c r="C138" s="53" t="s">
        <v>406</v>
      </c>
      <c r="D138" s="52" t="s">
        <v>407</v>
      </c>
      <c r="E138" s="54">
        <v>1631653</v>
      </c>
      <c r="F138" s="54">
        <v>1631653</v>
      </c>
      <c r="G138" s="56">
        <f>817608+471832+342213</f>
        <v>1631653</v>
      </c>
      <c r="H138" s="56">
        <f>G138</f>
        <v>1631653</v>
      </c>
      <c r="I138" s="54">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+4848.31+2889.69+2273.1+4545.89+2725.55+2328.42+10284.41+6140.76+5301.31+7886.95+3797.41+4684.97+345.34+137.96+16.92+4409.07+2627.29+2362.65+4448.73+2361.89+2846.36+143.68+59.39+6.87+6309.19+3209.94+1549.63+10540.15+6108.03+5269.43+4239.7+2501.29+2373.19+9751.12+5813.91+5333.39+3999.05+2498.3+2399.58+1966.5+1000.5+483+10782.02+5644.36+5521.57+4328.98+2429.75+2466.6+9907.75+5169.78+5914.57+4159.03+2645.25+1982.31+3933+2001+966+10826.62+5482.11+5770.02</f>
        <v>1313110.4100000001</v>
      </c>
      <c r="J138" s="61">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+4848.31+2889.69+2273.1+4545.89+2725.55+2328.42+10284.41+6140.76+5301.31+7886.95+3797.41+4684.97+345.34+137.96+16.92+4409.07+2627.29+2362.65+4448.73+2361.89+2846.36+143.68+59.39+6.87+6309.19+3209.94+1549.63+10540.15+6108.03+5269.43+4239.7+2501.29+2373.19+9751.12+5813.91+5333.39+3999.05+2498.3+2399.58+1966.5+1000.5+483+10782.02+5644.36+5521.57+4328.98+2429.75+2466.6+9907.75+5169.78+5914.57+4159.03+2645.25+1982.31+3933+2001+966+10826.62+5482.11+5770.02</f>
        <v>1313110.4100000001</v>
      </c>
      <c r="K138" s="60" t="s">
        <v>408</v>
      </c>
      <c r="L138" s="58" t="s">
        <v>409</v>
      </c>
    </row>
    <row r="139" spans="1:12" s="1" customFormat="1" ht="85">
      <c r="A139" s="59">
        <v>133</v>
      </c>
      <c r="B139" s="52">
        <v>5</v>
      </c>
      <c r="C139" s="53" t="s">
        <v>410</v>
      </c>
      <c r="D139" s="52" t="s">
        <v>411</v>
      </c>
      <c r="E139" s="54">
        <v>215444.7</v>
      </c>
      <c r="F139" s="54">
        <v>215444.7</v>
      </c>
      <c r="G139" s="56">
        <v>0</v>
      </c>
      <c r="H139" s="56">
        <v>0</v>
      </c>
      <c r="I139" s="54">
        <v>0</v>
      </c>
      <c r="J139" s="56">
        <v>0</v>
      </c>
      <c r="K139" s="60" t="s">
        <v>412</v>
      </c>
      <c r="L139" s="58" t="s">
        <v>413</v>
      </c>
    </row>
    <row r="140" spans="1:12" s="1" customFormat="1" ht="68">
      <c r="A140" s="51">
        <v>134</v>
      </c>
      <c r="B140" s="52">
        <v>5</v>
      </c>
      <c r="C140" s="53" t="s">
        <v>414</v>
      </c>
      <c r="D140" s="52" t="s">
        <v>415</v>
      </c>
      <c r="E140" s="54">
        <v>671360</v>
      </c>
      <c r="F140" s="54">
        <v>671360</v>
      </c>
      <c r="G140" s="56">
        <v>671360</v>
      </c>
      <c r="H140" s="56">
        <v>671360</v>
      </c>
      <c r="I140" s="56">
        <f>14320+16800+17600+17480+16640+14000+16320+13640+13640+11280+15240+17600+16160+18240+17560+11680+15880+16720+15080+10880+17600+16520+19040+17440+17880+15640+14280+15120+15960+17640+15120+16800</f>
        <v>505800</v>
      </c>
      <c r="J140" s="56">
        <f>14320+16800+17600+17480+16640+14000+16320+13640+13640+11280+15240+17600+16160+18240+17560+11680+15880+16720+15080+10880+17600+16520+19040+17440+17880+15640+14280+15120+15960+17640+15120+16800</f>
        <v>505800</v>
      </c>
      <c r="K140" s="60" t="s">
        <v>408</v>
      </c>
      <c r="L140" s="58" t="s">
        <v>416</v>
      </c>
    </row>
    <row r="141" spans="1:12" s="1" customFormat="1" ht="34">
      <c r="A141" s="59">
        <v>135</v>
      </c>
      <c r="B141" s="52">
        <v>5</v>
      </c>
      <c r="C141" s="53" t="s">
        <v>417</v>
      </c>
      <c r="D141" s="52" t="s">
        <v>407</v>
      </c>
      <c r="E141" s="54">
        <v>1000000</v>
      </c>
      <c r="F141" s="54">
        <v>1000000</v>
      </c>
      <c r="G141" s="56">
        <v>1000000</v>
      </c>
      <c r="H141" s="56">
        <v>1000000</v>
      </c>
      <c r="I141" s="54">
        <f>5920+10680+13000+12880+19280+22360+22840+22160+20280+20640+20920+21000+23400+21760+22920</f>
        <v>280040</v>
      </c>
      <c r="J141" s="56">
        <f>5920+10680+13000+12880+19280+22360+22840+22160+20280+20640+20920+21000+23400+21760+22920</f>
        <v>280040</v>
      </c>
      <c r="K141" s="60" t="s">
        <v>418</v>
      </c>
      <c r="L141" s="58">
        <v>45695</v>
      </c>
    </row>
    <row r="142" spans="1:12" s="1" customFormat="1" ht="57.75" customHeight="1">
      <c r="A142" s="51">
        <v>136</v>
      </c>
      <c r="B142" s="52">
        <v>5</v>
      </c>
      <c r="C142" s="53" t="s">
        <v>419</v>
      </c>
      <c r="D142" s="52" t="s">
        <v>126</v>
      </c>
      <c r="E142" s="54">
        <v>394375</v>
      </c>
      <c r="F142" s="54">
        <v>394375</v>
      </c>
      <c r="G142" s="56">
        <f>25000+369375</f>
        <v>394375</v>
      </c>
      <c r="H142" s="56">
        <f>25000+369375</f>
        <v>394375</v>
      </c>
      <c r="I142" s="54">
        <v>184602.49</v>
      </c>
      <c r="J142" s="56">
        <v>184602.49</v>
      </c>
      <c r="K142" s="60" t="s">
        <v>420</v>
      </c>
      <c r="L142" s="58" t="s">
        <v>421</v>
      </c>
    </row>
    <row r="143" spans="1:12" s="1" customFormat="1" ht="34">
      <c r="A143" s="59">
        <v>137</v>
      </c>
      <c r="B143" s="52">
        <v>5</v>
      </c>
      <c r="C143" s="53" t="s">
        <v>422</v>
      </c>
      <c r="D143" s="52" t="s">
        <v>46</v>
      </c>
      <c r="E143" s="54">
        <v>450000</v>
      </c>
      <c r="F143" s="54">
        <v>450000</v>
      </c>
      <c r="G143" s="56">
        <v>450000</v>
      </c>
      <c r="H143" s="56">
        <v>450000</v>
      </c>
      <c r="I143" s="54">
        <f>31810.62+21036.6+12369.24+9742.19+24084.99+8650.37+9750.37+22152.86+9045.89+10917.63+18381.26+11574.19+8086.98+11231.62+9160.05+8312.96+8035.27+8150.54+8147.83+9952.45+10217.81+17668.27+14234.49+25565.86+24346.06</f>
        <v>352626.4</v>
      </c>
      <c r="J143" s="56">
        <f>31810.62+21036.6+12369.24+9742.19+24084.99+8650.37+9750.37+22152.86+9045.89+10917.63+18381.26+11574.19+8086.98+11231.62+9160.05+8312.96+8035.27+8150.54+8147.83+9952.45+10217.81+17668.27+14234.49+25565.86+24346.06</f>
        <v>352626.4</v>
      </c>
      <c r="K143" s="60" t="s">
        <v>348</v>
      </c>
      <c r="L143" s="58" t="s">
        <v>423</v>
      </c>
    </row>
    <row r="144" spans="1:12" s="1" customFormat="1" ht="34">
      <c r="A144" s="59">
        <v>138</v>
      </c>
      <c r="B144" s="52">
        <v>5</v>
      </c>
      <c r="C144" s="53" t="s">
        <v>424</v>
      </c>
      <c r="D144" s="52" t="s">
        <v>425</v>
      </c>
      <c r="E144" s="54">
        <v>392751.3</v>
      </c>
      <c r="F144" s="54">
        <v>349894.3</v>
      </c>
      <c r="G144" s="56">
        <v>392751.3</v>
      </c>
      <c r="H144" s="56">
        <v>349894.3</v>
      </c>
      <c r="I144" s="54">
        <f>24123.89+5799.01+5925.22+6672.81+8446.26+8608.49+8608.61+8571.46+8692.88+8692.88+8692.88+6669.17+6720.61+4539.14+2045.76+6669.17+6602.96+6408.6+6696.33+6822.37+6822.37+6822.37+6822.37+6822.37+7791.25+9578.03+10595.56</f>
        <v>211262.81999999998</v>
      </c>
      <c r="J144" s="56">
        <f>24123.89+5799.01+5925.22+6672.81+8446.26+8608.49+8608.61+8571.46+8692.88+8692.88+8692.88+6669.17+6720.61+4539.14+2045.76+6669.17+6602.96+6408.6+6696.33+6822.37+6822.37+6822.37+6822.37+6822.37+7791.25+9578.03+10595.56</f>
        <v>211262.81999999998</v>
      </c>
      <c r="K144" s="60" t="s">
        <v>356</v>
      </c>
      <c r="L144" s="58" t="s">
        <v>426</v>
      </c>
    </row>
    <row r="145" spans="1:12" s="1" customFormat="1" ht="34">
      <c r="A145" s="51">
        <v>139</v>
      </c>
      <c r="B145" s="52">
        <v>5</v>
      </c>
      <c r="C145" s="53" t="s">
        <v>427</v>
      </c>
      <c r="D145" s="52" t="s">
        <v>134</v>
      </c>
      <c r="E145" s="54">
        <v>359826.9</v>
      </c>
      <c r="F145" s="54">
        <v>359826.9</v>
      </c>
      <c r="G145" s="56">
        <v>359826.9</v>
      </c>
      <c r="H145" s="56">
        <f>G145</f>
        <v>359826.9</v>
      </c>
      <c r="I145" s="54">
        <f>3866.01+3998.77+5553.6+5467.39+5625.34+10957.26+4050.24+3888.24+4050.24+3979.25+4050.24+3979.25+4050.24+4988.51+4050.24+4050.24+4033.68+3951.66+4157.64+4042.31+3888.24+7841.83+13200.88+7679.31+8732.82+8000.15+9689.05</f>
        <v>151822.62999999998</v>
      </c>
      <c r="J145" s="56">
        <f>3866.01+3998.77+5553.6+5467.39+5625.34+10957.26+4050.24+3888.24+4050.24+3979.25+4050.24+3979.25+4050.24+4988.51+4050.24+4050.24+4033.68+3951.66+4157.64+4042.31+3888.24+7841.83+13200.88+7679.31+8732.82+8000.15+9689.05</f>
        <v>151822.62999999998</v>
      </c>
      <c r="K145" s="60" t="s">
        <v>356</v>
      </c>
      <c r="L145" s="58" t="s">
        <v>428</v>
      </c>
    </row>
    <row r="146" spans="1:12" s="1" customFormat="1" ht="88.5" customHeight="1">
      <c r="A146" s="59">
        <v>140</v>
      </c>
      <c r="B146" s="52">
        <v>5</v>
      </c>
      <c r="C146" s="53" t="s">
        <v>429</v>
      </c>
      <c r="D146" s="52" t="s">
        <v>46</v>
      </c>
      <c r="E146" s="54">
        <v>1066611.24</v>
      </c>
      <c r="F146" s="54">
        <v>1066611.24</v>
      </c>
      <c r="G146" s="56">
        <f>603381+310230.24+153000</f>
        <v>1066611.24</v>
      </c>
      <c r="H146" s="65">
        <f>603381+310230.24+153000</f>
        <v>1066611.24</v>
      </c>
      <c r="I146" s="54">
        <f>10637.36+35557.95+16643.79+25362.81+12156.2+32191.86+13909.88+14010.66+6224.01+41303.14+9853.73+14093.63+10427.97+27195.7+12687.3+9832.87+14154.11+14225.09+24730.87+25960.9+13528.77+10417.91+22541.63+30546.88+14022.46+11409.24+11194.49+14464.52+10266.6+10924.19+10924.29+14495.64+10413.89+14410.19+11314.44+18639.24+10143.8+12352.74+10804.14+22028.3+13839.78+21848.5+40157.28</f>
        <v>731848.75000000012</v>
      </c>
      <c r="J146" s="56">
        <f>10637.36+35557.95+16643.79+25362.81+12156.2+32191.86+13909.88+14010.66+6224.01+41303.14+9853.73+14093.63+10427.97+27195.7+12687.3+9832.87+14154.11+14225.09+24730.87+25960.9+13528.77+10417.91+22541.63+30546.88+14022.46+11409.24+11194.49+14464.52+10266.6+10924.19+10924.29+14495.64+10413.89+14410.19+11314.44+18639.24+10143.8+12352.74+10804.14+22028.3+13839.78+21848.5+40157.28</f>
        <v>731848.75000000012</v>
      </c>
      <c r="K146" s="60" t="s">
        <v>430</v>
      </c>
      <c r="L146" s="58" t="s">
        <v>431</v>
      </c>
    </row>
    <row r="147" spans="1:12" s="1" customFormat="1" ht="34">
      <c r="A147" s="51">
        <v>141</v>
      </c>
      <c r="B147" s="52">
        <v>5</v>
      </c>
      <c r="C147" s="53" t="s">
        <v>432</v>
      </c>
      <c r="D147" s="52" t="s">
        <v>433</v>
      </c>
      <c r="E147" s="54">
        <v>322000</v>
      </c>
      <c r="F147" s="54">
        <v>229908</v>
      </c>
      <c r="G147" s="56">
        <v>322000</v>
      </c>
      <c r="H147" s="56">
        <v>229908</v>
      </c>
      <c r="I147" s="54">
        <v>229597.19</v>
      </c>
      <c r="J147" s="56">
        <v>163932.38</v>
      </c>
      <c r="K147" s="60" t="s">
        <v>348</v>
      </c>
      <c r="L147" s="58" t="s">
        <v>434</v>
      </c>
    </row>
    <row r="148" spans="1:12" s="1" customFormat="1" ht="48" customHeight="1">
      <c r="A148" s="59">
        <v>142</v>
      </c>
      <c r="B148" s="52">
        <v>5</v>
      </c>
      <c r="C148" s="53" t="s">
        <v>435</v>
      </c>
      <c r="D148" s="52" t="s">
        <v>433</v>
      </c>
      <c r="E148" s="54">
        <v>2485140</v>
      </c>
      <c r="F148" s="54">
        <v>2485140</v>
      </c>
      <c r="G148" s="56">
        <v>2485140</v>
      </c>
      <c r="H148" s="56">
        <v>2485140</v>
      </c>
      <c r="I148" s="54">
        <f>89784.79</f>
        <v>89784.79</v>
      </c>
      <c r="J148" s="56">
        <f>89784.79</f>
        <v>89784.79</v>
      </c>
      <c r="K148" s="60" t="s">
        <v>436</v>
      </c>
      <c r="L148" s="58">
        <v>45880</v>
      </c>
    </row>
    <row r="149" spans="1:12" s="1" customFormat="1" ht="34">
      <c r="A149" s="59">
        <v>143</v>
      </c>
      <c r="B149" s="52">
        <v>5</v>
      </c>
      <c r="C149" s="53" t="s">
        <v>437</v>
      </c>
      <c r="D149" s="52" t="s">
        <v>438</v>
      </c>
      <c r="E149" s="54">
        <v>343980</v>
      </c>
      <c r="F149" s="54">
        <v>343980</v>
      </c>
      <c r="G149" s="56">
        <v>343980</v>
      </c>
      <c r="H149" s="56">
        <v>343980</v>
      </c>
      <c r="I149" s="54">
        <f>50264.73+18501.71+18551.54</f>
        <v>87317.98000000001</v>
      </c>
      <c r="J149" s="56">
        <f>50264.73+18501.71+18551.54</f>
        <v>87317.98000000001</v>
      </c>
      <c r="K149" s="60" t="s">
        <v>439</v>
      </c>
      <c r="L149" s="58" t="s">
        <v>440</v>
      </c>
    </row>
    <row r="150" spans="1:12" s="1" customFormat="1" ht="51">
      <c r="A150" s="51">
        <v>144</v>
      </c>
      <c r="B150" s="52">
        <v>5</v>
      </c>
      <c r="C150" s="53" t="s">
        <v>441</v>
      </c>
      <c r="D150" s="52" t="s">
        <v>442</v>
      </c>
      <c r="E150" s="54">
        <v>156065</v>
      </c>
      <c r="F150" s="54">
        <v>156065</v>
      </c>
      <c r="G150" s="56">
        <v>156065</v>
      </c>
      <c r="H150" s="56">
        <v>156065</v>
      </c>
      <c r="I150" s="54">
        <f>10794.85+33692.97+22627.15+22128.02+23024.29+18674.4+15591.97</f>
        <v>146533.65</v>
      </c>
      <c r="J150" s="56">
        <f>10794.85+33692.97+22627.15+22128.02+23024.29+18674.4+15591.97</f>
        <v>146533.65</v>
      </c>
      <c r="K150" s="60" t="s">
        <v>443</v>
      </c>
      <c r="L150" s="58">
        <v>45323</v>
      </c>
    </row>
    <row r="151" spans="1:12" s="1" customFormat="1" ht="51">
      <c r="A151" s="59">
        <v>145</v>
      </c>
      <c r="B151" s="52">
        <v>5</v>
      </c>
      <c r="C151" s="53" t="s">
        <v>444</v>
      </c>
      <c r="D151" s="52" t="s">
        <v>442</v>
      </c>
      <c r="E151" s="54">
        <v>144443</v>
      </c>
      <c r="F151" s="54">
        <v>144443</v>
      </c>
      <c r="G151" s="56">
        <v>144443</v>
      </c>
      <c r="H151" s="56">
        <v>144443</v>
      </c>
      <c r="I151" s="54">
        <f>8167.68+25405.06+15543.31+16839.06+17769.15+14484.89+11941.01</f>
        <v>110150.16</v>
      </c>
      <c r="J151" s="56">
        <f>8167.68+25405.06+15543.31+16839.06+17769.15+14484.89+11941.01</f>
        <v>110150.16</v>
      </c>
      <c r="K151" s="60" t="s">
        <v>443</v>
      </c>
      <c r="L151" s="58" t="s">
        <v>445</v>
      </c>
    </row>
    <row r="152" spans="1:12" s="1" customFormat="1" ht="126">
      <c r="A152" s="51">
        <v>146</v>
      </c>
      <c r="B152" s="52">
        <v>5</v>
      </c>
      <c r="C152" s="53" t="s">
        <v>446</v>
      </c>
      <c r="D152" s="52" t="s">
        <v>447</v>
      </c>
      <c r="E152" s="54">
        <v>1445703</v>
      </c>
      <c r="F152" s="54">
        <v>1445703</v>
      </c>
      <c r="G152" s="56">
        <f>802466+643237</f>
        <v>1445703</v>
      </c>
      <c r="H152" s="56">
        <f>G152</f>
        <v>1445703</v>
      </c>
      <c r="I152" s="54">
        <v>0</v>
      </c>
      <c r="J152" s="56">
        <v>0</v>
      </c>
      <c r="K152" s="60" t="s">
        <v>448</v>
      </c>
      <c r="L152" s="58" t="s">
        <v>449</v>
      </c>
    </row>
    <row r="153" spans="1:12" s="1" customFormat="1" ht="84">
      <c r="A153" s="59">
        <v>147</v>
      </c>
      <c r="B153" s="52">
        <v>5</v>
      </c>
      <c r="C153" s="53" t="s">
        <v>450</v>
      </c>
      <c r="D153" s="52" t="s">
        <v>447</v>
      </c>
      <c r="E153" s="54">
        <v>445841</v>
      </c>
      <c r="F153" s="54">
        <v>445841</v>
      </c>
      <c r="G153" s="56">
        <v>445841</v>
      </c>
      <c r="H153" s="56">
        <v>445841</v>
      </c>
      <c r="I153" s="54">
        <v>0</v>
      </c>
      <c r="J153" s="56">
        <v>0</v>
      </c>
      <c r="K153" s="60" t="s">
        <v>451</v>
      </c>
      <c r="L153" s="58">
        <v>45845</v>
      </c>
    </row>
    <row r="154" spans="1:12" s="1" customFormat="1" ht="102">
      <c r="A154" s="59">
        <v>148</v>
      </c>
      <c r="B154" s="52">
        <v>5</v>
      </c>
      <c r="C154" s="84" t="s">
        <v>452</v>
      </c>
      <c r="D154" s="52" t="s">
        <v>453</v>
      </c>
      <c r="E154" s="54">
        <v>9230102.6300000008</v>
      </c>
      <c r="F154" s="54">
        <v>4000000</v>
      </c>
      <c r="G154" s="54">
        <f>6983439.81+1962036.81</f>
        <v>8945476.6199999992</v>
      </c>
      <c r="H154" s="56">
        <f>2600000+1400000</f>
        <v>4000000</v>
      </c>
      <c r="I154" s="54">
        <f>1370753.71+747804.83+1176606.77+626354.68+146209.42+4715.49+1323077.4+306229.24+222403.52+558352.35+269403.15+541097.47+281760.42+7045.82+12130.89+281342.52+268700.02+203779.13+561663.67</f>
        <v>8909430.5</v>
      </c>
      <c r="J154" s="56">
        <f>1370753.71+747804.83+1176606.77+626354.68+7045.82+12130.89</f>
        <v>3940696.7</v>
      </c>
      <c r="K154" s="60" t="s">
        <v>454</v>
      </c>
      <c r="L154" s="62">
        <v>45000</v>
      </c>
    </row>
    <row r="155" spans="1:12" s="1" customFormat="1" ht="102">
      <c r="A155" s="51">
        <v>149</v>
      </c>
      <c r="B155" s="52">
        <v>5</v>
      </c>
      <c r="C155" s="76" t="s">
        <v>455</v>
      </c>
      <c r="D155" s="52" t="s">
        <v>453</v>
      </c>
      <c r="E155" s="54">
        <v>8842449</v>
      </c>
      <c r="F155" s="54">
        <f>2600000+1360483</f>
        <v>3960483</v>
      </c>
      <c r="G155" s="54">
        <f>6911394.33+1482764.73</f>
        <v>8394159.0600000005</v>
      </c>
      <c r="H155" s="56">
        <f>2600000+1360483</f>
        <v>3960483</v>
      </c>
      <c r="I155" s="54">
        <f>634741.93+494969.44+171792.37+165580.39+277930.98+130357.39+360537.7+148548.49+115959.86+102812.66+257269.36+1524552.34+1516507.66+130455.2+578259.76+131228.53+38318.89+881880.32+705771.17+9334.74+721.82+34517.44</f>
        <v>8412048.4400000013</v>
      </c>
      <c r="J155" s="56">
        <f>634741.93+494969.44+171792.37+165580.39+277930.98+130357.39+360537.7+148548.49+115959.86+102812.66+257269.36+578259.76+131228.53+38318.89</f>
        <v>3608307.75</v>
      </c>
      <c r="K155" s="60" t="s">
        <v>456</v>
      </c>
      <c r="L155" s="62" t="s">
        <v>457</v>
      </c>
    </row>
    <row r="156" spans="1:12" s="1" customFormat="1" ht="102">
      <c r="A156" s="59">
        <v>150</v>
      </c>
      <c r="B156" s="52">
        <v>5</v>
      </c>
      <c r="C156" s="76" t="s">
        <v>458</v>
      </c>
      <c r="D156" s="52" t="s">
        <v>453</v>
      </c>
      <c r="E156" s="54">
        <v>9368275</v>
      </c>
      <c r="F156" s="54">
        <v>3400000</v>
      </c>
      <c r="G156" s="54">
        <f>6833990.5+1959219.98</f>
        <v>8793210.4800000004</v>
      </c>
      <c r="H156" s="56">
        <f>2000000+1400000</f>
        <v>3400000</v>
      </c>
      <c r="I156" s="54">
        <f>211596.44+131349.21+147209.11+105878.15+797369.45+114018.13+158377.88+86079.79+299284.52+235279.01+283247.75+364907.77+135803.86+404924.32+230496.31+102259.37+56982.98+483.62+3970.79+107488.99+108889.05+1054471.48+1178767.57+134086.65+148664.94+140627.21</f>
        <v>6742514.3500000006</v>
      </c>
      <c r="J156" s="56">
        <f>211596.44+131349.21+147209.11+105878.15+158377.88+86079.79+235279.01+283247.75+364907.77+135803.86+404924.32+230496.31+102259.37+56982.98+483.62+3970.79</f>
        <v>2658846.3600000003</v>
      </c>
      <c r="K156" s="60" t="s">
        <v>459</v>
      </c>
      <c r="L156" s="62" t="s">
        <v>460</v>
      </c>
    </row>
    <row r="157" spans="1:12" s="1" customFormat="1" ht="102">
      <c r="A157" s="51">
        <v>151</v>
      </c>
      <c r="B157" s="52">
        <v>5</v>
      </c>
      <c r="C157" s="76" t="s">
        <v>461</v>
      </c>
      <c r="D157" s="52" t="s">
        <v>453</v>
      </c>
      <c r="E157" s="54">
        <v>10014094</v>
      </c>
      <c r="F157" s="54">
        <v>1703011</v>
      </c>
      <c r="G157" s="54">
        <f>6684473.68+1782943.05</f>
        <v>8467416.7300000004</v>
      </c>
      <c r="H157" s="56">
        <f>518542+1184469</f>
        <v>1703011</v>
      </c>
      <c r="I157" s="54">
        <f>319763.69+598942.5+794649.53+239920.2+801940.23+75366.87+804284.12+53188.04+209084.72+305041.61+701944.6+257401.28</f>
        <v>5161527.3900000006</v>
      </c>
      <c r="J157" s="56">
        <f>176377.78+93067.05+39633.16+158126.71+75366.87+53188.04+305041.61+58469.52+159853.09</f>
        <v>1119123.83</v>
      </c>
      <c r="K157" s="60" t="s">
        <v>462</v>
      </c>
      <c r="L157" s="62">
        <v>45881</v>
      </c>
    </row>
    <row r="158" spans="1:12" s="1" customFormat="1" ht="68">
      <c r="A158" s="59">
        <v>152</v>
      </c>
      <c r="B158" s="52">
        <v>5</v>
      </c>
      <c r="C158" s="76" t="s">
        <v>463</v>
      </c>
      <c r="D158" s="52" t="s">
        <v>464</v>
      </c>
      <c r="E158" s="54">
        <v>756000</v>
      </c>
      <c r="F158" s="54">
        <v>756000</v>
      </c>
      <c r="G158" s="54">
        <v>756000</v>
      </c>
      <c r="H158" s="56">
        <v>756000</v>
      </c>
      <c r="I158" s="54">
        <f>94500+31060.5</f>
        <v>125560.5</v>
      </c>
      <c r="J158" s="56">
        <f>94500+31060.5</f>
        <v>125560.5</v>
      </c>
      <c r="K158" s="60" t="s">
        <v>465</v>
      </c>
      <c r="L158" s="62">
        <v>45510</v>
      </c>
    </row>
    <row r="159" spans="1:12" s="1" customFormat="1" ht="56">
      <c r="A159" s="59">
        <v>153</v>
      </c>
      <c r="B159" s="52">
        <v>5</v>
      </c>
      <c r="C159" s="76" t="s">
        <v>466</v>
      </c>
      <c r="D159" s="52" t="s">
        <v>109</v>
      </c>
      <c r="E159" s="54">
        <v>213760</v>
      </c>
      <c r="F159" s="54">
        <v>213760</v>
      </c>
      <c r="G159" s="54">
        <v>0</v>
      </c>
      <c r="H159" s="56">
        <v>0</v>
      </c>
      <c r="I159" s="54">
        <v>0</v>
      </c>
      <c r="J159" s="56">
        <v>0</v>
      </c>
      <c r="K159" s="60" t="s">
        <v>467</v>
      </c>
      <c r="L159" s="62">
        <v>46010</v>
      </c>
    </row>
    <row r="160" spans="1:12" s="1" customFormat="1" ht="56">
      <c r="A160" s="51">
        <v>154</v>
      </c>
      <c r="B160" s="52">
        <v>5</v>
      </c>
      <c r="C160" s="76" t="s">
        <v>468</v>
      </c>
      <c r="D160" s="52" t="s">
        <v>238</v>
      </c>
      <c r="E160" s="54">
        <v>904320</v>
      </c>
      <c r="F160" s="54">
        <v>904320</v>
      </c>
      <c r="G160" s="54">
        <f>324480</f>
        <v>324480</v>
      </c>
      <c r="H160" s="56">
        <f>324480</f>
        <v>324480</v>
      </c>
      <c r="I160" s="54">
        <v>0</v>
      </c>
      <c r="J160" s="56">
        <v>0</v>
      </c>
      <c r="K160" s="83" t="s">
        <v>469</v>
      </c>
      <c r="L160" s="62">
        <v>46010</v>
      </c>
    </row>
    <row r="161" spans="1:12" s="1" customFormat="1" ht="34">
      <c r="A161" s="59">
        <v>155</v>
      </c>
      <c r="B161" s="52">
        <v>5</v>
      </c>
      <c r="C161" s="76" t="s">
        <v>470</v>
      </c>
      <c r="D161" s="52" t="s">
        <v>141</v>
      </c>
      <c r="E161" s="54">
        <v>333173.09999999998</v>
      </c>
      <c r="F161" s="54">
        <v>333173.09999999998</v>
      </c>
      <c r="G161" s="54">
        <v>0</v>
      </c>
      <c r="H161" s="56">
        <v>0</v>
      </c>
      <c r="I161" s="54">
        <v>0</v>
      </c>
      <c r="J161" s="56">
        <v>0</v>
      </c>
      <c r="K161" s="60" t="s">
        <v>471</v>
      </c>
      <c r="L161" s="62">
        <v>46010</v>
      </c>
    </row>
    <row r="162" spans="1:12" s="1" customFormat="1" ht="51">
      <c r="A162" s="51">
        <v>156</v>
      </c>
      <c r="B162" s="52">
        <v>5</v>
      </c>
      <c r="C162" s="76" t="s">
        <v>472</v>
      </c>
      <c r="D162" s="52" t="s">
        <v>36</v>
      </c>
      <c r="E162" s="54">
        <v>350000</v>
      </c>
      <c r="F162" s="54">
        <v>350000</v>
      </c>
      <c r="G162" s="54">
        <v>0</v>
      </c>
      <c r="H162" s="56">
        <v>0</v>
      </c>
      <c r="I162" s="54">
        <v>0</v>
      </c>
      <c r="J162" s="56">
        <v>0</v>
      </c>
      <c r="K162" s="60" t="s">
        <v>473</v>
      </c>
      <c r="L162" s="62">
        <v>46010</v>
      </c>
    </row>
    <row r="163" spans="1:12" s="1" customFormat="1" ht="51">
      <c r="A163" s="59">
        <v>157</v>
      </c>
      <c r="B163" s="52">
        <v>5</v>
      </c>
      <c r="C163" s="76" t="s">
        <v>474</v>
      </c>
      <c r="D163" s="52" t="s">
        <v>198</v>
      </c>
      <c r="E163" s="54">
        <v>389500</v>
      </c>
      <c r="F163" s="54">
        <v>389500</v>
      </c>
      <c r="G163" s="54">
        <v>0</v>
      </c>
      <c r="H163" s="56">
        <v>0</v>
      </c>
      <c r="I163" s="54">
        <v>0</v>
      </c>
      <c r="J163" s="56">
        <v>0</v>
      </c>
      <c r="K163" s="60" t="s">
        <v>475</v>
      </c>
      <c r="L163" s="62">
        <v>46010</v>
      </c>
    </row>
    <row r="164" spans="1:12" s="1" customFormat="1" ht="51">
      <c r="A164" s="59">
        <v>158</v>
      </c>
      <c r="B164" s="52">
        <v>5</v>
      </c>
      <c r="C164" s="76" t="s">
        <v>476</v>
      </c>
      <c r="D164" s="52" t="s">
        <v>106</v>
      </c>
      <c r="E164" s="54">
        <v>204240</v>
      </c>
      <c r="F164" s="54">
        <v>204240</v>
      </c>
      <c r="G164" s="54">
        <v>0</v>
      </c>
      <c r="H164" s="56">
        <v>0</v>
      </c>
      <c r="I164" s="54">
        <v>0</v>
      </c>
      <c r="J164" s="56">
        <v>0</v>
      </c>
      <c r="K164" s="60" t="s">
        <v>477</v>
      </c>
      <c r="L164" s="62">
        <v>46010</v>
      </c>
    </row>
    <row r="165" spans="1:12" s="1" customFormat="1" ht="34">
      <c r="A165" s="51">
        <v>159</v>
      </c>
      <c r="B165" s="52">
        <v>5</v>
      </c>
      <c r="C165" s="84" t="s">
        <v>478</v>
      </c>
      <c r="D165" s="85" t="s">
        <v>351</v>
      </c>
      <c r="E165" s="54">
        <v>1285000</v>
      </c>
      <c r="F165" s="54">
        <v>1285000</v>
      </c>
      <c r="G165" s="56">
        <v>1285000</v>
      </c>
      <c r="H165" s="56">
        <v>1285000</v>
      </c>
      <c r="I165" s="54">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+22222.34+18084.57+11687.07+8836.7+11531.47+8784.05+18113.05+18418.63+11915.23+7275.22</f>
        <v>1016759.2499999998</v>
      </c>
      <c r="J165" s="56">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+22222.34+18084.57+11687.07+8836.7+11531.47+8784.05+18113.05+18418.63+11915.23+7275.22</f>
        <v>1016759.2499999998</v>
      </c>
      <c r="K165" s="60" t="s">
        <v>479</v>
      </c>
      <c r="L165" s="58">
        <v>45208</v>
      </c>
    </row>
    <row r="166" spans="1:12" s="1" customFormat="1" ht="56">
      <c r="A166" s="59">
        <v>160</v>
      </c>
      <c r="B166" s="52">
        <v>6</v>
      </c>
      <c r="C166" s="84" t="s">
        <v>480</v>
      </c>
      <c r="D166" s="85" t="s">
        <v>305</v>
      </c>
      <c r="E166" s="54">
        <v>833430</v>
      </c>
      <c r="F166" s="54">
        <v>833430</v>
      </c>
      <c r="G166" s="56">
        <v>0</v>
      </c>
      <c r="H166" s="56">
        <v>0</v>
      </c>
      <c r="I166" s="54">
        <v>0</v>
      </c>
      <c r="J166" s="56">
        <v>0</v>
      </c>
      <c r="K166" s="60" t="s">
        <v>481</v>
      </c>
      <c r="L166" s="58">
        <v>46268</v>
      </c>
    </row>
    <row r="167" spans="1:12" s="1" customFormat="1" ht="34">
      <c r="A167" s="86">
        <v>161</v>
      </c>
      <c r="B167" s="52">
        <v>6</v>
      </c>
      <c r="C167" s="84" t="s">
        <v>482</v>
      </c>
      <c r="D167" s="85" t="s">
        <v>134</v>
      </c>
      <c r="E167" s="61">
        <v>560000</v>
      </c>
      <c r="F167" s="54">
        <v>560000</v>
      </c>
      <c r="G167" s="56">
        <v>0</v>
      </c>
      <c r="H167" s="56">
        <v>0</v>
      </c>
      <c r="I167" s="54">
        <v>0</v>
      </c>
      <c r="J167" s="56">
        <v>0</v>
      </c>
      <c r="K167" s="60" t="s">
        <v>483</v>
      </c>
      <c r="L167" s="58">
        <v>46059</v>
      </c>
    </row>
    <row r="168" spans="1:12" s="1" customFormat="1" ht="34">
      <c r="A168" s="87">
        <v>162</v>
      </c>
      <c r="B168" s="52">
        <v>6</v>
      </c>
      <c r="C168" s="84" t="s">
        <v>484</v>
      </c>
      <c r="D168" s="85" t="s">
        <v>305</v>
      </c>
      <c r="E168" s="54">
        <v>1034150</v>
      </c>
      <c r="F168" s="54">
        <v>1034150</v>
      </c>
      <c r="G168" s="56">
        <v>0</v>
      </c>
      <c r="H168" s="56">
        <v>0</v>
      </c>
      <c r="I168" s="54">
        <v>0</v>
      </c>
      <c r="J168" s="56">
        <v>0</v>
      </c>
      <c r="K168" s="60" t="s">
        <v>485</v>
      </c>
      <c r="L168" s="58" t="s">
        <v>486</v>
      </c>
    </row>
    <row r="169" spans="1:12" s="1" customFormat="1" ht="34">
      <c r="A169" s="86">
        <v>163</v>
      </c>
      <c r="B169" s="52">
        <v>6</v>
      </c>
      <c r="C169" s="84" t="s">
        <v>487</v>
      </c>
      <c r="D169" s="85" t="s">
        <v>89</v>
      </c>
      <c r="E169" s="54">
        <v>425000</v>
      </c>
      <c r="F169" s="54">
        <v>425000</v>
      </c>
      <c r="G169" s="56">
        <v>0</v>
      </c>
      <c r="H169" s="56">
        <v>0</v>
      </c>
      <c r="I169" s="54">
        <v>0</v>
      </c>
      <c r="J169" s="56">
        <v>0</v>
      </c>
      <c r="K169" s="60" t="s">
        <v>488</v>
      </c>
      <c r="L169" s="58" t="s">
        <v>489</v>
      </c>
    </row>
    <row r="170" spans="1:12" s="1" customFormat="1" ht="42">
      <c r="A170" s="59">
        <v>164</v>
      </c>
      <c r="B170" s="52">
        <v>6</v>
      </c>
      <c r="C170" s="84" t="s">
        <v>490</v>
      </c>
      <c r="D170" s="85" t="s">
        <v>491</v>
      </c>
      <c r="E170" s="54">
        <v>1000000</v>
      </c>
      <c r="F170" s="54">
        <v>1000000</v>
      </c>
      <c r="G170" s="56">
        <v>0</v>
      </c>
      <c r="H170" s="56">
        <v>0</v>
      </c>
      <c r="I170" s="54">
        <v>0</v>
      </c>
      <c r="J170" s="56">
        <v>0</v>
      </c>
      <c r="K170" s="60" t="s">
        <v>492</v>
      </c>
      <c r="L170" s="58" t="s">
        <v>489</v>
      </c>
    </row>
    <row r="171" spans="1:12" s="1" customFormat="1" ht="56">
      <c r="A171" s="86">
        <v>165</v>
      </c>
      <c r="B171" s="52">
        <v>6</v>
      </c>
      <c r="C171" s="84" t="s">
        <v>493</v>
      </c>
      <c r="D171" s="85" t="s">
        <v>494</v>
      </c>
      <c r="E171" s="54">
        <v>754899.05</v>
      </c>
      <c r="F171" s="54">
        <v>722400</v>
      </c>
      <c r="G171" s="56">
        <v>0</v>
      </c>
      <c r="H171" s="56">
        <v>0</v>
      </c>
      <c r="I171" s="54">
        <v>0</v>
      </c>
      <c r="J171" s="56">
        <v>0</v>
      </c>
      <c r="K171" s="60" t="s">
        <v>495</v>
      </c>
      <c r="L171" s="88">
        <v>46085</v>
      </c>
    </row>
    <row r="172" spans="1:12" s="1" customFormat="1" ht="28">
      <c r="A172" s="87">
        <v>166</v>
      </c>
      <c r="B172" s="52">
        <v>6</v>
      </c>
      <c r="C172" s="84" t="s">
        <v>496</v>
      </c>
      <c r="D172" s="85" t="s">
        <v>494</v>
      </c>
      <c r="E172" s="54">
        <v>374973.25</v>
      </c>
      <c r="F172" s="54">
        <v>350000</v>
      </c>
      <c r="G172" s="56">
        <v>0</v>
      </c>
      <c r="H172" s="56">
        <v>0</v>
      </c>
      <c r="I172" s="54">
        <v>0</v>
      </c>
      <c r="J172" s="56">
        <v>0</v>
      </c>
      <c r="K172" s="60" t="s">
        <v>497</v>
      </c>
      <c r="L172" s="58">
        <v>46087</v>
      </c>
    </row>
    <row r="173" spans="1:12" s="1" customFormat="1" ht="51">
      <c r="A173" s="86">
        <v>167</v>
      </c>
      <c r="B173" s="52">
        <v>6</v>
      </c>
      <c r="C173" s="84" t="s">
        <v>498</v>
      </c>
      <c r="D173" s="85" t="s">
        <v>499</v>
      </c>
      <c r="E173" s="54">
        <v>992500</v>
      </c>
      <c r="F173" s="54">
        <v>992500</v>
      </c>
      <c r="G173" s="56">
        <v>0</v>
      </c>
      <c r="H173" s="56">
        <v>0</v>
      </c>
      <c r="I173" s="54">
        <v>0</v>
      </c>
      <c r="J173" s="56">
        <v>0</v>
      </c>
      <c r="K173" s="60" t="s">
        <v>500</v>
      </c>
      <c r="L173" s="58" t="s">
        <v>501</v>
      </c>
    </row>
    <row r="174" spans="1:12" s="1" customFormat="1" ht="34">
      <c r="A174" s="87">
        <v>168</v>
      </c>
      <c r="B174" s="52">
        <v>6</v>
      </c>
      <c r="C174" s="84" t="s">
        <v>502</v>
      </c>
      <c r="D174" s="85" t="s">
        <v>54</v>
      </c>
      <c r="E174" s="54">
        <v>735750</v>
      </c>
      <c r="F174" s="54">
        <v>735750</v>
      </c>
      <c r="G174" s="56">
        <v>0</v>
      </c>
      <c r="H174" s="56">
        <v>0</v>
      </c>
      <c r="I174" s="54">
        <v>0</v>
      </c>
      <c r="J174" s="56">
        <v>0</v>
      </c>
      <c r="K174" s="60" t="s">
        <v>503</v>
      </c>
      <c r="L174" s="58">
        <v>46239</v>
      </c>
    </row>
    <row r="175" spans="1:12" s="1" customFormat="1" ht="56">
      <c r="A175" s="86">
        <v>169</v>
      </c>
      <c r="B175" s="52">
        <v>6</v>
      </c>
      <c r="C175" s="84" t="s">
        <v>504</v>
      </c>
      <c r="D175" s="85" t="s">
        <v>505</v>
      </c>
      <c r="E175" s="54">
        <v>336412</v>
      </c>
      <c r="F175" s="54">
        <v>336412</v>
      </c>
      <c r="G175" s="56">
        <v>0</v>
      </c>
      <c r="H175" s="56">
        <v>0</v>
      </c>
      <c r="I175" s="54">
        <v>0</v>
      </c>
      <c r="J175" s="56">
        <v>0</v>
      </c>
      <c r="K175" s="60" t="s">
        <v>506</v>
      </c>
      <c r="L175" s="58">
        <v>46361</v>
      </c>
    </row>
    <row r="176" spans="1:12" s="1" customFormat="1" ht="34">
      <c r="A176" s="89">
        <v>172</v>
      </c>
      <c r="B176" s="52">
        <v>6</v>
      </c>
      <c r="C176" s="84" t="s">
        <v>507</v>
      </c>
      <c r="D176" s="85" t="s">
        <v>508</v>
      </c>
      <c r="E176" s="54" t="s">
        <v>509</v>
      </c>
      <c r="F176" s="54" t="s">
        <v>509</v>
      </c>
      <c r="G176" s="56">
        <v>0</v>
      </c>
      <c r="H176" s="56">
        <v>0</v>
      </c>
      <c r="I176" s="54">
        <v>0</v>
      </c>
      <c r="J176" s="56">
        <v>0</v>
      </c>
      <c r="K176" s="80" t="s">
        <v>510</v>
      </c>
      <c r="L176" s="58" t="s">
        <v>511</v>
      </c>
    </row>
    <row r="177" spans="1:12" s="1" customFormat="1" ht="34">
      <c r="A177" s="87">
        <v>170</v>
      </c>
      <c r="B177" s="52">
        <v>6</v>
      </c>
      <c r="C177" s="84" t="s">
        <v>512</v>
      </c>
      <c r="D177" s="85" t="s">
        <v>513</v>
      </c>
      <c r="E177" s="54">
        <v>100000</v>
      </c>
      <c r="F177" s="54">
        <v>100000</v>
      </c>
      <c r="G177" s="56">
        <v>100000</v>
      </c>
      <c r="H177" s="56">
        <v>100000</v>
      </c>
      <c r="I177" s="54">
        <v>16150.95</v>
      </c>
      <c r="J177" s="56">
        <v>16150.95</v>
      </c>
      <c r="K177" s="60" t="s">
        <v>514</v>
      </c>
      <c r="L177" s="58" t="s">
        <v>515</v>
      </c>
    </row>
    <row r="178" spans="1:12" s="1" customFormat="1" ht="34">
      <c r="A178" s="86">
        <v>171</v>
      </c>
      <c r="B178" s="52">
        <v>6</v>
      </c>
      <c r="C178" s="84" t="s">
        <v>516</v>
      </c>
      <c r="D178" s="85" t="s">
        <v>517</v>
      </c>
      <c r="E178" s="54">
        <v>100000</v>
      </c>
      <c r="F178" s="54">
        <v>100000</v>
      </c>
      <c r="G178" s="56">
        <v>100000</v>
      </c>
      <c r="H178" s="56">
        <v>100000</v>
      </c>
      <c r="I178" s="54">
        <v>0</v>
      </c>
      <c r="J178" s="56">
        <v>0</v>
      </c>
      <c r="K178" s="60" t="s">
        <v>514</v>
      </c>
      <c r="L178" s="58" t="s">
        <v>518</v>
      </c>
    </row>
    <row r="179" spans="1:12" s="1" customFormat="1" ht="68">
      <c r="A179" s="86">
        <v>173</v>
      </c>
      <c r="B179" s="52">
        <v>7</v>
      </c>
      <c r="C179" s="84" t="s">
        <v>519</v>
      </c>
      <c r="D179" s="52" t="s">
        <v>520</v>
      </c>
      <c r="E179" s="54">
        <v>759690</v>
      </c>
      <c r="F179" s="54">
        <v>759690</v>
      </c>
      <c r="G179" s="56">
        <f>16690+655520+23000+64480</f>
        <v>759690</v>
      </c>
      <c r="H179" s="56">
        <f>16690+655520+23000+64480</f>
        <v>759690</v>
      </c>
      <c r="I179" s="54">
        <f>1019.7+8374.85+1580.65+10140+8760.85+12911.4+4147.85+16373.29+4517.51+10234.4+8911.29+12592.03+2952.64+18778.71+23475.24+4528.59+17614.43+3284.71+10223.2+7585.38+27212.62+20784.89+9773.51+4160+17599.79+4160+3763.81+15797.94+29958.06+13167.74+23212.8+5546.4+6120+9366.9+12472.26</f>
        <v>391103.44</v>
      </c>
      <c r="J179" s="56">
        <f>1019.7+8374.85+1580.65+10140+8760.85+12911.4+4147.85+16373.29+4517.51+10234.4+8911.29+12592.03+2952.64+18778.71+23475.24+4528.59+17614.43+3284.71+10223.2+7585.38+27212.62+20784.89+9773.51+4160+17599.79+4160+3763.81+15797.94+29958.06+13167.74+23212.8+5546.4+6120+9366.9+12472.26</f>
        <v>391103.44</v>
      </c>
      <c r="K179" s="60" t="s">
        <v>521</v>
      </c>
      <c r="L179" s="58" t="s">
        <v>522</v>
      </c>
    </row>
    <row r="180" spans="1:12" s="1" customFormat="1" ht="34">
      <c r="A180" s="87">
        <v>174</v>
      </c>
      <c r="B180" s="52">
        <v>7</v>
      </c>
      <c r="C180" s="84" t="s">
        <v>523</v>
      </c>
      <c r="D180" s="52" t="s">
        <v>520</v>
      </c>
      <c r="E180" s="54">
        <v>720000</v>
      </c>
      <c r="F180" s="54">
        <v>720000</v>
      </c>
      <c r="G180" s="56">
        <f>700000+20000</f>
        <v>720000</v>
      </c>
      <c r="H180" s="56">
        <f>700000+20000</f>
        <v>720000</v>
      </c>
      <c r="I180" s="54">
        <f>3629.29+3655.23+1074.79+64+523.87+14712.13+489.2+1252.43+20669.17+2244.63+14222.88+868.8+13560+3685.8+1475.83+2034.79+19961.27+1310.78+2559.8+3103.12</f>
        <v>111097.81</v>
      </c>
      <c r="J180" s="56">
        <f>3629.29+3655.23+1074.79+64+523.87+14712.13+489.2+1252.43+20669.17+2244.63+14222.88+868.8+13560+3685.8+1475.83+2034.79+19961.27+1310.78+2559.8+3103.12</f>
        <v>111097.81</v>
      </c>
      <c r="K180" s="60" t="s">
        <v>524</v>
      </c>
      <c r="L180" s="58" t="s">
        <v>525</v>
      </c>
    </row>
    <row r="181" spans="1:12" s="1" customFormat="1" ht="68">
      <c r="A181" s="86">
        <v>175</v>
      </c>
      <c r="B181" s="52">
        <v>7</v>
      </c>
      <c r="C181" s="53" t="s">
        <v>526</v>
      </c>
      <c r="D181" s="52" t="s">
        <v>520</v>
      </c>
      <c r="E181" s="54">
        <v>560000</v>
      </c>
      <c r="F181" s="54">
        <v>560000</v>
      </c>
      <c r="G181" s="56">
        <f>73780+360000+126220</f>
        <v>560000</v>
      </c>
      <c r="H181" s="56">
        <f>73780+360000+126220</f>
        <v>560000</v>
      </c>
      <c r="I181" s="54">
        <f>13804+952+17284+1192+17284+27608+1192+1904+27608+1904+15892+1096-16988+16988</f>
        <v>127720</v>
      </c>
      <c r="J181" s="56">
        <f>13804+952+17284+1192+17284+27608+1192+1904+27608+1904+15892+1096-16988+16988</f>
        <v>127720</v>
      </c>
      <c r="K181" s="60" t="s">
        <v>527</v>
      </c>
      <c r="L181" s="58" t="s">
        <v>528</v>
      </c>
    </row>
    <row r="182" spans="1:12" s="1" customFormat="1" ht="34">
      <c r="A182" s="87">
        <v>176</v>
      </c>
      <c r="B182" s="52">
        <v>7</v>
      </c>
      <c r="C182" s="53" t="s">
        <v>529</v>
      </c>
      <c r="D182" s="52" t="s">
        <v>520</v>
      </c>
      <c r="E182" s="54">
        <v>680000</v>
      </c>
      <c r="F182" s="54">
        <v>680000</v>
      </c>
      <c r="G182" s="56">
        <f>12000+30000+3000+130000+200000+5000+300000</f>
        <v>680000</v>
      </c>
      <c r="H182" s="56">
        <f>12000+30000+3000+130000+200000+5000+300000</f>
        <v>680000</v>
      </c>
      <c r="I182" s="54">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+3639.71+9561.45+1991.85+2376.06+4090.23+7492.51+1285+5844.22</f>
        <v>292873.37999999995</v>
      </c>
      <c r="J182" s="56">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+3639.71+9561.45+1991.85+2376.06+4090.23+7492.51+1285+5844.22</f>
        <v>292873.37999999995</v>
      </c>
      <c r="K182" s="60" t="s">
        <v>524</v>
      </c>
      <c r="L182" s="58" t="s">
        <v>530</v>
      </c>
    </row>
    <row r="183" spans="1:12" s="1" customFormat="1" ht="98">
      <c r="A183" s="86">
        <v>177</v>
      </c>
      <c r="B183" s="52">
        <v>7</v>
      </c>
      <c r="C183" s="53" t="s">
        <v>531</v>
      </c>
      <c r="D183" s="52" t="s">
        <v>36</v>
      </c>
      <c r="E183" s="54">
        <v>334552</v>
      </c>
      <c r="F183" s="54">
        <v>334552</v>
      </c>
      <c r="G183" s="56">
        <f>37200+37200+37200+37200+36952+36833.58</f>
        <v>222585.58000000002</v>
      </c>
      <c r="H183" s="56">
        <f>37200+37200+37200+37200+36952+36833.58</f>
        <v>222585.58000000002</v>
      </c>
      <c r="I183" s="54">
        <f>37200+37200+34771.41+34800+2400+2428.59+6907.64+14298.04+9208.39</f>
        <v>179214.07</v>
      </c>
      <c r="J183" s="56">
        <f>37200+37200+34771.41+34800+2400+2428.59+6907.64+14298.04+9208.39</f>
        <v>179214.07</v>
      </c>
      <c r="K183" s="60" t="s">
        <v>532</v>
      </c>
      <c r="L183" s="58" t="s">
        <v>533</v>
      </c>
    </row>
    <row r="184" spans="1:12" s="1" customFormat="1" ht="51">
      <c r="A184" s="87">
        <v>178</v>
      </c>
      <c r="B184" s="52">
        <v>7</v>
      </c>
      <c r="C184" s="53" t="s">
        <v>534</v>
      </c>
      <c r="D184" s="52" t="s">
        <v>126</v>
      </c>
      <c r="E184" s="54">
        <v>342000</v>
      </c>
      <c r="F184" s="54">
        <v>342000</v>
      </c>
      <c r="G184" s="56">
        <v>342000</v>
      </c>
      <c r="H184" s="56">
        <v>342000</v>
      </c>
      <c r="I184" s="54">
        <f>9500+19000+9500+9500+9500+7125+14250+7125+7125+14250+7125+7125+7125+7125+7125+9351.56+18703.12+18703.12+9351.56+9351.56+9351.56+9351.56+9351.56+ 9351.56</f>
        <v>245367.15999999997</v>
      </c>
      <c r="J184" s="56">
        <f>9500+19000+9500+9500+9500+7125+14250+7125+7125+14250+7125+7125+7125+7125+7125+9351.56+18703.12+18703.12+9351.56+9351.56+9351.56+9351.56+9351.56+ 9351.56</f>
        <v>245367.15999999997</v>
      </c>
      <c r="K184" s="60" t="s">
        <v>535</v>
      </c>
      <c r="L184" s="58" t="s">
        <v>536</v>
      </c>
    </row>
    <row r="185" spans="1:12" s="1" customFormat="1" ht="34">
      <c r="A185" s="86">
        <v>179</v>
      </c>
      <c r="B185" s="52">
        <v>7</v>
      </c>
      <c r="C185" s="53" t="s">
        <v>537</v>
      </c>
      <c r="D185" s="52" t="s">
        <v>126</v>
      </c>
      <c r="E185" s="54">
        <v>256500</v>
      </c>
      <c r="F185" s="54">
        <v>256500</v>
      </c>
      <c r="G185" s="56">
        <v>256500</v>
      </c>
      <c r="H185" s="56">
        <v>256500</v>
      </c>
      <c r="I185" s="54">
        <f>26125+11875+14250+21375+21375+28500+19000+16625</f>
        <v>159125</v>
      </c>
      <c r="J185" s="56">
        <f>26125+11875+14250+21375+21375+28500+19000+16625</f>
        <v>159125</v>
      </c>
      <c r="K185" s="60" t="s">
        <v>538</v>
      </c>
      <c r="L185" s="58">
        <v>45113</v>
      </c>
    </row>
    <row r="186" spans="1:12" s="1" customFormat="1" ht="53.25" customHeight="1">
      <c r="A186" s="87">
        <v>180</v>
      </c>
      <c r="B186" s="52">
        <v>8</v>
      </c>
      <c r="C186" s="53" t="s">
        <v>539</v>
      </c>
      <c r="D186" s="52" t="s">
        <v>520</v>
      </c>
      <c r="E186" s="54">
        <v>245000</v>
      </c>
      <c r="F186" s="54">
        <v>245000</v>
      </c>
      <c r="G186" s="56">
        <f>95000+150000</f>
        <v>245000</v>
      </c>
      <c r="H186" s="56">
        <f>95000+150000</f>
        <v>245000</v>
      </c>
      <c r="I186" s="54">
        <v>0</v>
      </c>
      <c r="J186" s="56">
        <v>0</v>
      </c>
      <c r="K186" s="60" t="s">
        <v>540</v>
      </c>
      <c r="L186" s="58" t="s">
        <v>541</v>
      </c>
    </row>
    <row r="187" spans="1:12" s="1" customFormat="1" ht="48" customHeight="1">
      <c r="A187" s="86">
        <v>181</v>
      </c>
      <c r="B187" s="52">
        <v>8</v>
      </c>
      <c r="C187" s="53" t="s">
        <v>542</v>
      </c>
      <c r="D187" s="52" t="s">
        <v>520</v>
      </c>
      <c r="E187" s="54">
        <v>549254</v>
      </c>
      <c r="F187" s="54">
        <v>549254</v>
      </c>
      <c r="G187" s="56">
        <f>15000+10000+310000+20000+60000+50000+5000+79254</f>
        <v>549254</v>
      </c>
      <c r="H187" s="56">
        <f>15000+10000+310000+20000+60000+50000+5000+79254</f>
        <v>549254</v>
      </c>
      <c r="I187" s="54">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+793.4+4176+4163.05+3289.94+1510.16+1396.68+4655.29+3972.15+6632.6+3600.77+1193+1231.57</f>
        <v>314937.27000000008</v>
      </c>
      <c r="J187" s="56">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+793.4+4176+4163.05+3289.94+1510.16+1396.68+4655.29+3972.15+6632.6+3600.77+1193+1231.57</f>
        <v>314937.27000000008</v>
      </c>
      <c r="K187" s="60" t="s">
        <v>521</v>
      </c>
      <c r="L187" s="58" t="s">
        <v>543</v>
      </c>
    </row>
    <row r="188" spans="1:12" s="1" customFormat="1" ht="34">
      <c r="A188" s="87">
        <v>182</v>
      </c>
      <c r="B188" s="52">
        <v>8</v>
      </c>
      <c r="C188" s="53" t="s">
        <v>544</v>
      </c>
      <c r="D188" s="52" t="s">
        <v>520</v>
      </c>
      <c r="E188" s="54">
        <v>320000</v>
      </c>
      <c r="F188" s="54">
        <v>320000</v>
      </c>
      <c r="G188" s="56">
        <f>300000+20000</f>
        <v>320000</v>
      </c>
      <c r="H188" s="56">
        <f>300000+20000</f>
        <v>320000</v>
      </c>
      <c r="I188" s="54">
        <f>1450+100+2552+2320+2705.9+2416.1+2427.92+4174.13+2218.03+3546.24+3144.48+1540+1578.39</f>
        <v>30173.19</v>
      </c>
      <c r="J188" s="56">
        <f>1450+100+2552+2320+2705.9+2416.1+2427.92+4174.13+2218.03+3546.24+3144.48+1540+1578.39</f>
        <v>30173.19</v>
      </c>
      <c r="K188" s="60" t="s">
        <v>545</v>
      </c>
      <c r="L188" s="58" t="s">
        <v>546</v>
      </c>
    </row>
    <row r="189" spans="1:12" s="1" customFormat="1" ht="22.5" customHeight="1">
      <c r="A189" s="37"/>
      <c r="B189" s="38"/>
      <c r="C189" s="39" t="s">
        <v>547</v>
      </c>
      <c r="D189" s="38"/>
      <c r="E189" s="40">
        <f t="shared" ref="E189:J189" si="0">SUBTOTAL(9,E7:E188)</f>
        <v>294122959.65000004</v>
      </c>
      <c r="F189" s="40">
        <f t="shared" si="0"/>
        <v>243830026.59</v>
      </c>
      <c r="G189" s="41">
        <f t="shared" si="0"/>
        <v>170793193.11000001</v>
      </c>
      <c r="H189" s="41">
        <f t="shared" si="0"/>
        <v>125361001.14000002</v>
      </c>
      <c r="I189" s="40">
        <f t="shared" si="0"/>
        <v>120528400.09999995</v>
      </c>
      <c r="J189" s="40">
        <f t="shared" si="0"/>
        <v>74628241.169999957</v>
      </c>
      <c r="K189" s="40"/>
      <c r="L189" s="40"/>
    </row>
    <row r="190" spans="1:12" ht="15.75" customHeight="1">
      <c r="C190" s="3" t="s">
        <v>1</v>
      </c>
      <c r="F190" s="30" t="s">
        <v>1</v>
      </c>
      <c r="J190" s="32" t="s">
        <v>1</v>
      </c>
    </row>
    <row r="191" spans="1:12">
      <c r="F191" s="34"/>
      <c r="H191" s="43"/>
    </row>
    <row r="192" spans="1:12">
      <c r="G192" s="35"/>
      <c r="H192" s="43"/>
    </row>
    <row r="193" spans="3:8" ht="14">
      <c r="C193" s="33" t="s">
        <v>548</v>
      </c>
      <c r="G193" s="44"/>
      <c r="H193" s="36"/>
    </row>
    <row r="194" spans="3:8">
      <c r="H194" s="43"/>
    </row>
    <row r="196" spans="3:8">
      <c r="H196" s="36"/>
    </row>
    <row r="198" spans="3:8">
      <c r="H198" s="36"/>
    </row>
    <row r="486988" spans="6:6">
      <c r="F486988" s="30" t="e">
        <f>SUBTOTAL(9,#REF!)</f>
        <v>#REF!</v>
      </c>
    </row>
  </sheetData>
  <autoFilter ref="A6:L190" xr:uid="{00000000-0001-0000-0000-000000000000}">
    <sortState xmlns:xlrd2="http://schemas.microsoft.com/office/spreadsheetml/2017/richdata2" ref="A7:L190">
      <sortCondition ref="A6:A190"/>
    </sortState>
  </autoFilter>
  <sortState xmlns:xlrd2="http://schemas.microsoft.com/office/spreadsheetml/2017/richdata2" ref="A118:A121">
    <sortCondition ref="A118:A121"/>
  </sortState>
  <customSheetViews>
    <customSheetView guid="{0E7E0B34-1ABD-4ABF-85EA-BE1FE57F29C5}" showPageBreaks="1" fitToPage="1" printArea="1" filter="1" showAutoFilter="1" topLeftCell="I1">
      <pane ySplit="218" topLeftCell="A238" activePane="bottomLeft" state="frozen"/>
      <selection pane="bottomLeft" activeCell="R35" sqref="R35"/>
      <pageMargins left="0" right="0" top="0" bottom="0" header="0" footer="0"/>
      <pageSetup paperSize="8" scale="36" fitToHeight="0" orientation="landscape" verticalDpi="598" r:id="rId1"/>
      <headerFooter alignWithMargins="0"/>
      <autoFilter ref="A6:AN219" xr:uid="{7F89852D-97F9-F249-B9AA-F2537B6299EB}">
        <filterColumn colId="9">
          <filters>
            <filter val="Θήρα"/>
          </filters>
        </filterColumn>
      </autoFilter>
    </customSheetView>
    <customSheetView guid="{40407E69-3714-4438-865D-D96C0D58522E}" scale="90" showPageBreaks="1" fitToPage="1" printArea="1" filter="1" showAutoFilter="1">
      <pane xSplit="7" ySplit="5" topLeftCell="H172" activePane="bottomRight" state="frozen"/>
      <selection pane="bottomRight" activeCell="AM175" sqref="AM175"/>
      <pageMargins left="0" right="0" top="0" bottom="0" header="0" footer="0"/>
      <pageSetup paperSize="8" scale="36" fitToHeight="0" orientation="landscape" verticalDpi="598" r:id="rId2"/>
      <headerFooter alignWithMargins="0"/>
      <autoFilter ref="A6:AK234" xr:uid="{716FA293-0B10-B748-8F09-65C706263885}">
        <filterColumn colId="22">
          <filters>
            <filter val="Αλέκος"/>
          </filters>
        </filterColumn>
      </autoFilter>
    </customSheetView>
    <customSheetView guid="{A7C61047-E661-4A62-A694-923E381596A0}" scale="90" showPageBreaks="1" fitToPage="1" printArea="1" showAutoFilter="1">
      <pane xSplit="10" ySplit="233" topLeftCell="K235" activePane="bottomRight" state="frozen"/>
      <selection pane="bottomRight" activeCell="Z199" sqref="Z199"/>
      <pageMargins left="0" right="0" top="0" bottom="0" header="0" footer="0"/>
      <pageSetup paperSize="8" scale="37" fitToHeight="0" orientation="landscape" horizontalDpi="300" verticalDpi="300" r:id="rId3"/>
      <headerFooter alignWithMargins="0"/>
      <autoFilter ref="A6:AK234" xr:uid="{51C1CB66-6EC2-A442-A7AB-EAD9522377AF}"/>
    </customSheetView>
    <customSheetView guid="{86EF96BE-95D5-43DD-8397-CA36F2231B5C}" showPageBreaks="1" fitToPage="1" printArea="1" filter="1" showAutoFilter="1" topLeftCell="A45">
      <pane xSplit="1" topLeftCell="I1" activePane="topRight" state="frozen"/>
      <selection pane="topRight" activeCell="R54" sqref="R54"/>
      <pageMargins left="0" right="0" top="0" bottom="0" header="0" footer="0"/>
      <pageSetup paperSize="8" scale="35" fitToHeight="0" orientation="landscape" r:id="rId4"/>
      <headerFooter alignWithMargins="0"/>
      <autoFilter ref="A6:AK234" xr:uid="{AFCA6F66-DE66-5448-8787-F550C1D3723F}">
        <filterColumn colId="22">
          <filters>
            <filter val="Γεωργία"/>
          </filters>
        </filterColumn>
      </autoFilter>
    </customSheetView>
    <customSheetView guid="{CE0BD460-9A4C-4D60-9A97-F7341162F644}" scale="90" showPageBreaks="1" fitToPage="1" printArea="1" showAutoFilter="1">
      <selection activeCell="H134" sqref="H134"/>
      <pageMargins left="0" right="0" top="0" bottom="0" header="0" footer="0"/>
      <pageSetup paperSize="8" scale="36" fitToHeight="0" orientation="landscape" verticalDpi="598" r:id="rId5"/>
      <headerFooter alignWithMargins="0"/>
      <autoFilter ref="A6:AK234" xr:uid="{F2C153B8-F8F5-814A-B946-77119152D288}"/>
    </customSheetView>
    <customSheetView guid="{6A1EBEB7-81F8-4B9D-814C-47C83E54FB12}" scale="85" showPageBreaks="1" fitToPage="1" printArea="1" filter="1" showAutoFilter="1">
      <selection activeCell="P113" sqref="P113"/>
      <pageMargins left="0" right="0" top="0" bottom="0" header="0" footer="0"/>
      <pageSetup paperSize="8" scale="36" fitToHeight="0" orientation="landscape" verticalDpi="598" r:id="rId6"/>
      <headerFooter alignWithMargins="0"/>
      <autoFilter ref="A6:AK234" xr:uid="{21988107-98D8-AE40-B2D3-FD25646A51C7}">
        <filterColumn colId="6">
          <filters>
            <filter val="5002618"/>
          </filters>
        </filterColumn>
      </autoFilter>
    </customSheetView>
    <customSheetView guid="{5FFF4119-4B5C-4178-B1BF-DB171D63E921}" scale="80" showPageBreaks="1" fitToPage="1" printArea="1" filter="1" showAutoFilter="1" hiddenColumns="1" topLeftCell="G1">
      <selection activeCell="R93" sqref="R93"/>
      <pageMargins left="0" right="0" top="0" bottom="0" header="0" footer="0"/>
      <pageSetup paperSize="8" scale="45" fitToHeight="0" orientation="landscape" verticalDpi="598" r:id="rId7"/>
      <headerFooter alignWithMargins="0"/>
      <autoFilter ref="A6:AK234" xr:uid="{F2757B27-8A25-3E44-B40A-2CC84A36690B}">
        <filterColumn colId="6">
          <filters>
            <filter val="5010602"/>
          </filters>
        </filterColumn>
      </autoFilter>
    </customSheetView>
    <customSheetView guid="{8F6F9C37-668F-43C4-9F54-716DE1129842}" scale="90" showPageBreaks="1" fitToPage="1" printArea="1" filter="1" showAutoFilter="1">
      <pane xSplit="7" ySplit="5" topLeftCell="O91" activePane="bottomRight" state="frozen"/>
      <selection pane="bottomRight" activeCell="R93" sqref="R93"/>
      <pageMargins left="0" right="0" top="0" bottom="0" header="0" footer="0"/>
      <pageSetup paperSize="8" scale="36" fitToHeight="0" orientation="landscape" r:id="rId8"/>
      <headerFooter alignWithMargins="0"/>
      <autoFilter ref="A6:AK234" xr:uid="{F2670DA7-9146-8041-A20E-584F5D124249}">
        <filterColumn colId="22">
          <filters>
            <filter val="Δημήτρης"/>
          </filters>
        </filterColumn>
      </autoFilter>
    </customSheetView>
    <customSheetView guid="{12D8D113-31CE-49A2-BCBE-0E7A7ABE45D2}" scale="80" showPageBreaks="1" fitToPage="1" printArea="1" filter="1" showAutoFilter="1">
      <pane xSplit="8" ySplit="34" topLeftCell="U78" activePane="bottomRight" state="frozen"/>
      <selection pane="bottomRight" activeCell="AA102" sqref="AA102"/>
      <pageMargins left="0" right="0" top="0" bottom="0" header="0" footer="0"/>
      <pageSetup paperSize="8" scale="36" fitToHeight="0" orientation="landscape" verticalDpi="598" r:id="rId9"/>
      <headerFooter alignWithMargins="0"/>
      <autoFilter ref="A6:AK234" xr:uid="{CE296F11-F8CB-5049-AD64-4D8C2C6DD752}">
        <filterColumn colId="22">
          <filters>
            <filter val="Φώφη"/>
          </filters>
        </filterColumn>
      </autoFilter>
    </customSheetView>
    <customSheetView guid="{37A8FF25-5810-44B0-80F8-925E8099AF96}" scale="80" showPageBreaks="1" fitToPage="1" printArea="1" filter="1" showAutoFilter="1" topLeftCell="L26">
      <selection activeCell="Z43" sqref="Z43"/>
      <pageMargins left="0" right="0" top="0" bottom="0" header="0" footer="0"/>
      <pageSetup paperSize="8" scale="47" fitToWidth="0" orientation="landscape" r:id="rId10"/>
      <headerFooter alignWithMargins="0"/>
      <autoFilter ref="A6:AK234" xr:uid="{D01C68B4-1238-E947-8246-C2CA43D183CE}">
        <filterColumn colId="22">
          <filters>
            <filter val="Παύλος"/>
          </filters>
        </filterColumn>
      </autoFilter>
    </customSheetView>
    <customSheetView guid="{CE7D661D-8B21-4686-92D3-25C2476022A5}" scale="80" showPageBreaks="1" fitToPage="1" printArea="1" showAutoFilter="1">
      <pane ySplit="186" topLeftCell="A210" activePane="bottomLeft" state="frozen"/>
      <selection pane="bottomLeft" activeCell="Q235" sqref="Q235"/>
      <pageMargins left="0" right="0" top="0" bottom="0" header="0" footer="0"/>
      <pageSetup paperSize="8" scale="37" fitToHeight="0" orientation="landscape" verticalDpi="598" r:id="rId11"/>
      <headerFooter alignWithMargins="0"/>
      <autoFilter ref="A6:AK234" xr:uid="{2987D74B-98AC-D34A-A7EE-43F5BCC9B5EE}"/>
    </customSheetView>
    <customSheetView guid="{C367CF3B-A67F-4906-B8DE-1C96F095182F}" scale="90" showPageBreaks="1" fitToPage="1" printArea="1" filter="1" showAutoFilter="1">
      <pane xSplit="12" ySplit="187" topLeftCell="S198" activePane="bottomRight" state="frozen"/>
      <selection pane="bottomRight" activeCell="E6" sqref="E6"/>
      <pageMargins left="0" right="0" top="0" bottom="0" header="0" footer="0"/>
      <pageSetup paperSize="8" scale="36" fitToHeight="0" orientation="landscape" r:id="rId12"/>
      <headerFooter alignWithMargins="0"/>
      <autoFilter ref="A6:AK236" xr:uid="{710DB245-4B15-534D-B9DC-3A7B4F687A2E}">
        <filterColumn colId="1">
          <filters>
            <filter val="5"/>
          </filters>
        </filterColumn>
        <filterColumn colId="22">
          <filters>
            <filter val="Λουκάς"/>
            <filter val="Ρένος"/>
          </filters>
        </filterColumn>
      </autoFilter>
    </customSheetView>
    <customSheetView guid="{C0755A22-2CA2-4762-90F4-6F69D346F28D}" showPageBreaks="1" fitToPage="1" printArea="1" showAutoFilter="1">
      <selection activeCell="R18" sqref="R18"/>
      <pageMargins left="0" right="0" top="0" bottom="0" header="0" footer="0"/>
      <pageSetup paperSize="8" scale="31" fitToHeight="0" orientation="landscape" r:id="rId13"/>
      <headerFooter alignWithMargins="0"/>
      <autoFilter ref="A6:AM231" xr:uid="{7D9B9BA8-FC08-B249-A0AD-3A9C23129307}"/>
    </customSheetView>
    <customSheetView guid="{0B93B359-179A-42EE-9C3B-C1B5078E6430}" scale="74" showPageBreaks="1" fitToPage="1" printArea="1" showAutoFilter="1">
      <pane xSplit="8" ySplit="121" topLeftCell="I1184" activePane="bottomRight" state="frozen"/>
      <selection pane="bottomRight" activeCell="G7" sqref="G7"/>
      <pageMargins left="0" right="0" top="0" bottom="0" header="0" footer="0"/>
      <pageSetup paperSize="8" scale="37" fitToHeight="0" orientation="landscape" verticalDpi="598" r:id="rId14"/>
      <headerFooter alignWithMargins="0"/>
      <autoFilter ref="A6:AJ231" xr:uid="{887D9245-73EA-774F-829E-57566DAD3C85}"/>
    </customSheetView>
    <customSheetView guid="{FDC3EC62-B358-4533-A6BE-7C0F60FDB6B9}" scale="80" showPageBreaks="1" fitToPage="1" printArea="1" filter="1" showAutoFilter="1">
      <pane xSplit="7" ySplit="5" topLeftCell="H6" activePane="bottomRight" state="frozen"/>
      <selection pane="bottomRight" activeCell="R12" sqref="R12"/>
      <pageMargins left="0" right="0" top="0" bottom="0" header="0" footer="0"/>
      <pageSetup paperSize="8" scale="37" fitToHeight="0" orientation="landscape" verticalDpi="598" r:id="rId15"/>
      <headerFooter alignWithMargins="0"/>
      <autoFilter ref="A6:AJ231" xr:uid="{9971FF48-4983-E642-9262-D498EDFD2AD6}">
        <filterColumn colId="22">
          <filters>
            <filter val="Παύλος"/>
          </filters>
        </filterColumn>
      </autoFilter>
    </customSheetView>
    <customSheetView guid="{A591B4DA-B4B3-406F-B9A6-4103B2239BB0}" scale="80" showPageBreaks="1" fitToPage="1" printArea="1" filter="1" showAutoFilter="1" topLeftCell="J200">
      <selection activeCell="R221" sqref="R221"/>
      <pageMargins left="0" right="0" top="0" bottom="0" header="0" footer="0"/>
      <pageSetup paperSize="8" scale="37" fitToHeight="0" orientation="landscape" verticalDpi="598" r:id="rId16"/>
      <headerFooter alignWithMargins="0"/>
      <autoFilter ref="A6:AK214" xr:uid="{F95C9353-A496-B54F-ABFC-D029C2621096}">
        <filterColumn colId="22">
          <filters>
            <filter val="Λουκάς"/>
          </filters>
        </filterColumn>
      </autoFilter>
    </customSheetView>
    <customSheetView guid="{80A7B635-24BC-4B6F-95F9-4DAFFBA04752}" scale="90" fitToPage="1" filter="1" showAutoFilter="1">
      <pane xSplit="8" ySplit="6" topLeftCell="O7" activePane="bottomRight" state="frozen"/>
      <selection pane="bottomRight" activeCell="H7" sqref="H7"/>
      <pageMargins left="0" right="0" top="0" bottom="0" header="0" footer="0"/>
      <pageSetup paperSize="8" scale="42" fitToHeight="0" orientation="landscape" horizontalDpi="300" verticalDpi="300" r:id="rId17"/>
      <headerFooter alignWithMargins="0"/>
      <autoFilter ref="A6:AE148" xr:uid="{8558D9D0-9157-F944-B092-90079EA3E00C}">
        <filterColumn colId="3">
          <filters>
            <filter val="1α"/>
          </filters>
        </filterColumn>
      </autoFilter>
    </customSheetView>
    <customSheetView guid="{491969B3-0EFF-4DC4-A875-F7604C0814DE}" scale="90" fitToPage="1" printArea="1" showAutoFilter="1">
      <pane xSplit="8" ySplit="6" topLeftCell="U107" activePane="bottomRight" state="frozen"/>
      <selection pane="bottomRight" activeCell="Y110" sqref="Y110"/>
      <pageMargins left="0" right="0" top="0" bottom="0" header="0" footer="0"/>
      <pageSetup paperSize="8" scale="44" fitToHeight="0" orientation="landscape" verticalDpi="598" r:id="rId18"/>
      <headerFooter alignWithMargins="0"/>
      <autoFilter ref="A6:AG109" xr:uid="{97D8C7E2-F861-AA4E-8DA7-C8A2BB1BD608}">
        <sortState xmlns:xlrd2="http://schemas.microsoft.com/office/spreadsheetml/2017/richdata2" ref="A8:AG109">
          <sortCondition ref="A6:A109"/>
        </sortState>
      </autoFilter>
    </customSheetView>
    <customSheetView guid="{30EFFE64-05A7-4F3E-AD35-746088C658E6}" scale="90" fitToPage="1" showAutoFilter="1">
      <pane xSplit="8" ySplit="6" topLeftCell="O41" activePane="bottomRight" state="frozen"/>
      <selection pane="bottomRight" activeCell="R48" sqref="R48"/>
      <pageMargins left="0" right="0" top="0" bottom="0" header="0" footer="0"/>
      <pageSetup paperSize="8" scale="44" fitToHeight="0" orientation="landscape" verticalDpi="598" r:id="rId19"/>
      <headerFooter alignWithMargins="0"/>
      <autoFilter ref="A6:AG106" xr:uid="{556366D3-761C-764B-A052-10E54F279BF0}">
        <sortState xmlns:xlrd2="http://schemas.microsoft.com/office/spreadsheetml/2017/richdata2" ref="A7:AD106">
          <sortCondition ref="A6:A106"/>
        </sortState>
      </autoFilter>
    </customSheetView>
    <customSheetView guid="{DFDDE52F-BE25-4A20-AA21-592EF5B63608}" scale="80" fitToPage="1" showAutoFilter="1">
      <pane xSplit="7" ySplit="6" topLeftCell="H115" activePane="bottomRight" state="frozen"/>
      <selection pane="bottomRight" activeCell="H118" sqref="H118"/>
      <pageMargins left="0" right="0" top="0" bottom="0" header="0" footer="0"/>
      <pageSetup paperSize="8" scale="47" fitToHeight="0" orientation="landscape" verticalDpi="598" r:id="rId20"/>
      <headerFooter alignWithMargins="0"/>
      <autoFilter ref="A6:AE127" xr:uid="{D728E40E-30ED-C148-95E6-74AF168C9364}">
        <sortState xmlns:xlrd2="http://schemas.microsoft.com/office/spreadsheetml/2017/richdata2" ref="A8:AE127">
          <sortCondition ref="A6:A109"/>
        </sortState>
      </autoFilter>
    </customSheetView>
    <customSheetView guid="{7AE89CBB-29B7-4983-B98C-BBD3DF684329}" scale="70" showPageBreaks="1" fitToPage="1" printArea="1" showAutoFilter="1">
      <selection activeCell="P117" sqref="P117"/>
      <pageMargins left="0" right="0" top="0" bottom="0" header="0" footer="0"/>
      <pageSetup paperSize="8" scale="31" fitToHeight="0" orientation="landscape" verticalDpi="598" r:id="rId21"/>
      <headerFooter alignWithMargins="0"/>
      <autoFilter ref="A6:AF189" xr:uid="{C43BD816-B335-3446-BDD2-7DC4CE92B64E}"/>
    </customSheetView>
    <customSheetView guid="{982E226A-4C38-4110-9B96-FBFA080EEB72}" scale="90" showPageBreaks="1" fitToPage="1" printArea="1" showAutoFilter="1">
      <pane xSplit="7" ySplit="5" topLeftCell="M144" activePane="bottomRight" state="frozen"/>
      <selection pane="bottomRight" activeCell="G149" sqref="G149"/>
      <pageMargins left="0" right="0" top="0" bottom="0" header="0" footer="0"/>
      <pageSetup paperSize="8" scale="41" fitToHeight="0" orientation="landscape" verticalDpi="598" r:id="rId22"/>
      <headerFooter alignWithMargins="0"/>
      <autoFilter ref="A6:AI201" xr:uid="{F30EF81E-C920-4D4E-9548-82F486D0E39E}"/>
    </customSheetView>
    <customSheetView guid="{0818F90D-30F3-43F9-B61E-A6578B63C564}" scale="70" showPageBreaks="1" fitToPage="1" printArea="1" filter="1" showAutoFilter="1">
      <pane xSplit="7" ySplit="5" topLeftCell="H6" activePane="bottomRight" state="frozen"/>
      <selection pane="bottomRight" activeCell="U112" sqref="U112"/>
      <pageMargins left="0" right="0" top="0" bottom="0" header="0" footer="0"/>
      <pageSetup paperSize="8" scale="26" fitToHeight="0" orientation="landscape" verticalDpi="598" r:id="rId23"/>
      <headerFooter alignWithMargins="0"/>
      <autoFilter ref="A6:AI218" xr:uid="{3A23E9F1-283C-4641-9C1C-E5FE521F628A}">
        <filterColumn colId="22">
          <filters>
            <filter val="Φώφη"/>
          </filters>
        </filterColumn>
      </autoFilter>
    </customSheetView>
    <customSheetView guid="{383C5B77-CEB3-435B-8F76-AA322BE4DCBE}" scale="90" showPageBreaks="1" fitToPage="1" printArea="1" filter="1" showAutoFilter="1" topLeftCell="L1">
      <pane ySplit="1" topLeftCell="A194" activePane="bottomLeft" state="frozen"/>
      <selection pane="bottomLeft" activeCell="R202" sqref="R202"/>
      <pageMargins left="0" right="0" top="0" bottom="0" header="0" footer="0"/>
      <pageSetup paperSize="8" scale="40" fitToHeight="0" orientation="landscape" horizontalDpi="4294967295" verticalDpi="4294967295" r:id="rId24"/>
      <headerFooter alignWithMargins="0"/>
      <autoFilter ref="A6:AI219" xr:uid="{683C6E4D-9FF5-BC47-9CB2-CDCAC4629B3E}">
        <filterColumn colId="22">
          <filters>
            <filter val="Αναστασία"/>
          </filters>
        </filterColumn>
      </autoFilter>
    </customSheetView>
    <customSheetView guid="{8B685A25-FB09-46A1-89DE-856820EB193F}" scale="80" showPageBreaks="1" fitToPage="1" printArea="1" showAutoFilter="1">
      <pane xSplit="8" ySplit="6" topLeftCell="I146" activePane="bottomRight" state="frozen"/>
      <selection pane="bottomRight" activeCell="A151" sqref="A151"/>
      <pageMargins left="0" right="0" top="0" bottom="0" header="0" footer="0"/>
      <pageSetup paperSize="8" scale="38" fitToHeight="0" orientation="landscape" verticalDpi="598" r:id="rId25"/>
      <headerFooter alignWithMargins="0"/>
      <autoFilter ref="A6:AJ224" xr:uid="{AB758E55-7B5E-E643-A170-9EA11C1094DA}"/>
    </customSheetView>
    <customSheetView guid="{DA5801EE-2817-43AC-9511-CC04116D984F}" scale="90" showPageBreaks="1" fitToPage="1" printArea="1" filter="1" showAutoFilter="1">
      <pane xSplit="8" ySplit="213" topLeftCell="J215" activePane="bottomRight" state="frozen"/>
      <selection pane="bottomRight" activeCell="R203" sqref="R203"/>
      <pageMargins left="0" right="0" top="0" bottom="0" header="0" footer="0"/>
      <pageSetup paperSize="8" scale="34" fitToHeight="0" orientation="landscape" verticalDpi="598" r:id="rId26"/>
      <headerFooter alignWithMargins="0"/>
      <autoFilter ref="A6:AJ214" xr:uid="{54616047-901E-5740-A9BD-A96D94C5B0E8}">
        <filterColumn colId="9">
          <filters>
            <filter val="Σίφνος"/>
          </filters>
        </filterColumn>
      </autoFilter>
    </customSheetView>
    <customSheetView guid="{BE0CDA78-86D9-4E48-91F2-0EE2376471FE}" scale="84" showPageBreaks="1" fitToPage="1" printArea="1" filter="1" showAutoFilter="1" topLeftCell="N1">
      <selection activeCell="M106" sqref="M106"/>
      <pageMargins left="0" right="0" top="0" bottom="0" header="0" footer="0"/>
      <pageSetup paperSize="8" scale="36" fitToHeight="0" orientation="landscape" verticalDpi="598" r:id="rId27"/>
      <headerFooter alignWithMargins="0"/>
      <autoFilter ref="A6:AK229" xr:uid="{8EB85487-2CBB-D947-8AB3-9120234ADFE2}">
        <filterColumn colId="22">
          <filters>
            <filter val="Γιώτα + Γεωργία"/>
          </filters>
        </filterColumn>
      </autoFilter>
    </customSheetView>
    <customSheetView guid="{67DA4931-4D92-4E21-A0E9-B4384160DB29}" scale="90" showPageBreaks="1" fitToPage="1" printArea="1" filter="1" showAutoFilter="1">
      <pane xSplit="7" ySplit="5" topLeftCell="M193" activePane="bottomRight"/>
      <selection pane="bottomRight" activeCell="K195" sqref="K195"/>
      <pageMargins left="0" right="0" top="0" bottom="0" header="0" footer="0"/>
      <pageSetup paperSize="8" scale="37" fitToHeight="0" orientation="landscape" r:id="rId28"/>
      <headerFooter alignWithMargins="0"/>
      <autoFilter ref="A6:AK234" xr:uid="{6448DC7C-87A8-4144-8E48-035BE527CF59}">
        <filterColumn colId="1">
          <filters>
            <filter val="5"/>
          </filters>
        </filterColumn>
      </autoFilter>
    </customSheetView>
    <customSheetView guid="{018C5D39-71D1-49E2-B104-00382FBF8B66}" scale="90" showPageBreaks="1" fitToPage="1" printArea="1" filter="1" showAutoFilter="1">
      <pane xSplit="11" ySplit="187" topLeftCell="Q211" activePane="bottomRight" state="frozen"/>
      <selection pane="bottomRight" activeCell="T212" sqref="T212"/>
      <pageMargins left="0" right="0" top="0" bottom="0" header="0" footer="0"/>
      <pageSetup paperSize="8" scale="36" fitToHeight="0" orientation="landscape" verticalDpi="598" r:id="rId29"/>
      <headerFooter alignWithMargins="0"/>
      <autoFilter ref="A6:AK234" xr:uid="{DD4202B6-D099-8146-8FED-D5B10B16239C}">
        <filterColumn colId="22">
          <filters>
            <filter val="Ρένος"/>
          </filters>
        </filterColumn>
      </autoFilter>
    </customSheetView>
    <customSheetView guid="{EF9563C6-30BD-4BF0-AAB8-5DF301BDA33D}" scale="73" showPageBreaks="1" fitToPage="1" printArea="1" showAutoFilter="1">
      <pane xSplit="14" ySplit="7" topLeftCell="P157" activePane="bottomRight" state="frozen"/>
      <selection pane="bottomRight" activeCell="P158" sqref="P158"/>
      <pageMargins left="0" right="0" top="0" bottom="0" header="0" footer="0"/>
      <pageSetup paperSize="8" scale="36" fitToHeight="0" orientation="landscape" verticalDpi="598" r:id="rId30"/>
      <headerFooter alignWithMargins="0"/>
      <autoFilter ref="A6:AK234" xr:uid="{27343B48-5595-2A40-AC16-78D49DBA5C1F}"/>
    </customSheetView>
    <customSheetView guid="{7851A10E-6185-48C6-8ECE-4AF97DBAFCD8}" scale="85" showPageBreaks="1" fitToPage="1" printArea="1" showAutoFilter="1">
      <pane xSplit="8" ySplit="6" topLeftCell="N93" activePane="bottomRight" state="frozen"/>
      <selection pane="bottomRight" activeCell="O93" sqref="O93"/>
      <pageMargins left="0" right="0" top="0" bottom="0" header="0" footer="0"/>
      <pageSetup paperSize="8" scale="71" fitToHeight="0" orientation="landscape" horizontalDpi="300" verticalDpi="300" r:id="rId31"/>
      <headerFooter alignWithMargins="0"/>
      <autoFilter ref="A6:AK234" xr:uid="{3C65A587-B21D-794C-B7BF-AFA80CC79BE5}"/>
    </customSheetView>
    <customSheetView guid="{3454866D-D04E-453C-B90F-6795BDF5D376}" scale="85" showPageBreaks="1" fitToPage="1" printArea="1" showAutoFilter="1">
      <pane xSplit="8" ySplit="6" topLeftCell="I153" activePane="bottomRight" state="frozen"/>
      <selection pane="bottomRight" activeCell="R156" sqref="R156"/>
      <pageMargins left="0" right="0" top="0" bottom="0" header="0" footer="0"/>
      <pageSetup paperSize="8" scale="71" fitToHeight="0" orientation="landscape" horizontalDpi="300" verticalDpi="300" r:id="rId32"/>
      <headerFooter alignWithMargins="0"/>
      <autoFilter ref="A6:AK234" xr:uid="{93690E56-D34C-1B46-900C-99DCEB818483}"/>
    </customSheetView>
    <customSheetView guid="{3EB6DC9C-F5B2-47FE-84E7-A990AB1F6B04}" scale="85" showPageBreaks="1" fitToPage="1" printArea="1" showAutoFilter="1">
      <pane xSplit="8" ySplit="6" topLeftCell="L151" activePane="bottomRight" state="frozen"/>
      <selection pane="bottomRight" activeCell="O153" sqref="O153"/>
      <pageMargins left="0" right="0" top="0" bottom="0" header="0" footer="0"/>
      <pageSetup paperSize="8" scale="71" fitToHeight="0" orientation="landscape" horizontalDpi="300" verticalDpi="300" r:id="rId33"/>
      <headerFooter alignWithMargins="0"/>
      <autoFilter ref="A6:AK234" xr:uid="{C187CFD5-8463-5440-B38E-23230715F6F6}"/>
    </customSheetView>
  </customSheetViews>
  <pageMargins left="0.19685039370078741" right="0.19685039370078741" top="0.43307086614173229" bottom="0.51181102362204722" header="0.43307086614173229" footer="0.51181102362204722"/>
  <pageSetup paperSize="8" scale="70" fitToHeight="0" orientation="landscape" r:id="rId34"/>
  <headerFooter alignWithMargins="0"/>
  <legacyDrawing r:id="rId3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3C022269F3B614B8615B363E9AC9701" ma:contentTypeVersion="3" ma:contentTypeDescription="Create a new document." ma:contentTypeScope="" ma:versionID="a43c1661d4bf38444e19c829b0cf9122">
  <xsd:schema xmlns:xsd="http://www.w3.org/2001/XMLSchema" xmlns:xs="http://www.w3.org/2001/XMLSchema" xmlns:p="http://schemas.microsoft.com/office/2006/metadata/properties" xmlns:ns3="3e134ac3-841a-4e70-b54e-f12d560f360f" targetNamespace="http://schemas.microsoft.com/office/2006/metadata/properties" ma:root="true" ma:fieldsID="8af93d76d261870315dc6c7a53a2ea2c" ns3:_="">
    <xsd:import namespace="3e134ac3-841a-4e70-b54e-f12d560f360f"/>
    <xsd:element name="properties">
      <xsd:complexType>
        <xsd:sequence>
          <xsd:element name="documentManagement">
            <xsd:complexType>
              <xsd:all>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34ac3-841a-4e70-b54e-f12d560f36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D397063-3D3D-47E3-9610-2399C89C0D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34ac3-841a-4e70-b54e-f12d560f36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FB5E25-7025-4B44-882F-5BF7C2E5AF18}">
  <ds:schemaRefs>
    <ds:schemaRef ds:uri="http://schemas.microsoft.com/sharepoint/v3/contenttype/forms"/>
  </ds:schemaRefs>
</ds:datastoreItem>
</file>

<file path=customXml/itemProps3.xml><?xml version="1.0" encoding="utf-8"?>
<ds:datastoreItem xmlns:ds="http://schemas.openxmlformats.org/officeDocument/2006/customXml" ds:itemID="{69514A61-E7EE-4314-937B-FF7937F524E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Φύλλο1</vt:lpstr>
      <vt:lpstr>ΠΕΠ 2021-2027</vt:lpstr>
      <vt:lpstr>'ΠΕΠ 2021-2027'!Print_Area</vt:lpstr>
      <vt:lpstr>'ΠΕΠ 2021-2027'!Print_Titles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ΒΕΛΟΥΔΟΣ ΜΑΝΘΟΣ</dc:creator>
  <cp:keywords/>
  <dc:description/>
  <cp:lastModifiedBy>ΜΠΙΣΤΗΣ ΑΛΕΞΑΝΔΡΟΣ</cp:lastModifiedBy>
  <cp:revision/>
  <dcterms:created xsi:type="dcterms:W3CDTF">2017-11-16T07:23:15Z</dcterms:created>
  <dcterms:modified xsi:type="dcterms:W3CDTF">2026-06-30T08:19:11Z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f5750ef2-e531-43b3-bf35-012025db7928</vt:lpwstr>
  </property>
  <property fmtid="{D5CDD505-2E9C-101B-9397-08002B2CF9AE}" pid="3" name="ContentTypeId">
    <vt:lpwstr>0x01010093C022269F3B614B8615B363E9AC9701</vt:lpwstr>
  </property>
</Properties>
</file>