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namedSheetViews/namedSheetView1.xml" ContentType="application/vnd.ms-excel.namedsheetview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08"/>
  <workbookPr codeName="Αυτό_το_βιβλίο_εργασίας" defaultThemeVersion="124226"/>
  <mc:AlternateContent xmlns:mc="http://schemas.openxmlformats.org/markup-compatibility/2006">
    <mc:Choice Requires="x15">
      <x15ac:absPath xmlns:x15ac="http://schemas.microsoft.com/office/spreadsheetml/2010/11/ac" url="/Users/macuser/Downloads/"/>
    </mc:Choice>
  </mc:AlternateContent>
  <xr:revisionPtr revIDLastSave="0" documentId="13_ncr:1_{E75E1B9A-82E1-D34C-A57D-385B42E47944}" xr6:coauthVersionLast="47" xr6:coauthVersionMax="47" xr10:uidLastSave="{00000000-0000-0000-0000-000000000000}"/>
  <bookViews>
    <workbookView xWindow="14740" yWindow="2680" windowWidth="29040" windowHeight="15720" firstSheet="1" activeTab="1" xr2:uid="{00000000-000D-0000-FFFF-FFFF00000000}"/>
  </bookViews>
  <sheets>
    <sheet name="Φύλλο1" sheetId="2" r:id="rId1"/>
    <sheet name="ΠΕΠ 2021-2027" sheetId="1" r:id="rId2"/>
  </sheets>
  <definedNames>
    <definedName name="_xlnm._FilterDatabase" localSheetId="1" hidden="1">'ΠΕΠ 2021-2027'!$A$6:$L$173</definedName>
    <definedName name="_xlnm.Print_Area" localSheetId="1">'ΠΕΠ 2021-2027'!$A$40:$L$173</definedName>
    <definedName name="_xlnm.Print_Titles" localSheetId="1">'ΠΕΠ 2021-2027'!$1:$6</definedName>
    <definedName name="Z_001E12C6_85FE_4F0A_BE85_DC3C2C6C8701_.wvu.FilterData" localSheetId="1" hidden="1">'ΠΕΠ 2021-2027'!$A$6:$L$175</definedName>
    <definedName name="Z_0040E273_F4EC_4990_9E1E_802394348CD3_.wvu.FilterData" localSheetId="1" hidden="1">'ΠΕΠ 2021-2027'!$A$6:$L$25</definedName>
    <definedName name="Z_007C9797_CFB2_4846_B937_85186E80CDDD_.wvu.FilterData" localSheetId="1" hidden="1">'ΠΕΠ 2021-2027'!$A$6:$L$25</definedName>
    <definedName name="Z_00B61198_65A9_4FF9_91C7_700207DD146F_.wvu.FilterData" localSheetId="1" hidden="1">'ΠΕΠ 2021-2027'!$A$6:$L$25</definedName>
    <definedName name="Z_00D4108C_F680_4518_A6C3_BFE4CF6890AC_.wvu.FilterData" localSheetId="1" hidden="1">'ΠΕΠ 2021-2027'!$A$6:$L$25</definedName>
    <definedName name="Z_00EF3010_E72F_49AD_BCC5_35E1AB0A7437_.wvu.FilterData" localSheetId="1" hidden="1">'ΠΕΠ 2021-2027'!$A$6:$L$25</definedName>
    <definedName name="Z_0109FDDC_5F47_44EE_8816_D508887809E0_.wvu.FilterData" localSheetId="1" hidden="1">'ΠΕΠ 2021-2027'!$A$6:$L$25</definedName>
    <definedName name="Z_01206160_FB82_41F3_AF6B_94B3F623560C_.wvu.FilterData" localSheetId="1" hidden="1">'ΠΕΠ 2021-2027'!$A$6:$L$25</definedName>
    <definedName name="Z_0125062F_412F_4AB8_A2D8_67BA7F9896D5_.wvu.FilterData" localSheetId="1" hidden="1">'ΠΕΠ 2021-2027'!$A$6:$L$175</definedName>
    <definedName name="Z_01301D2A_F102_41E1_99B0_70586C8332CF_.wvu.FilterData" localSheetId="1" hidden="1">'ΠΕΠ 2021-2027'!$A$6:$L$25</definedName>
    <definedName name="Z_0134C6DB_FE9B_4F97_AB5A_4BFB6BDE8716_.wvu.FilterData" localSheetId="1" hidden="1">'ΠΕΠ 2021-2027'!$A$6:$L$25</definedName>
    <definedName name="Z_01356673_7B2B_4C78_B596_A4E9CF49FF51_.wvu.FilterData" localSheetId="1" hidden="1">'ΠΕΠ 2021-2027'!$A$6:$L$25</definedName>
    <definedName name="Z_017EC566_3260_41D1_A2E1_C16452710E5F_.wvu.FilterData" localSheetId="1" hidden="1">'ΠΕΠ 2021-2027'!$A$6:$L$25</definedName>
    <definedName name="Z_018C5D39_71D1_49E2_B104_00382FBF8B66_.wvu.FilterData" localSheetId="1" hidden="1">'ΠΕΠ 2021-2027'!$A$6:$L$175</definedName>
    <definedName name="Z_018C5D39_71D1_49E2_B104_00382FBF8B66_.wvu.PrintArea" localSheetId="1" hidden="1">'ΠΕΠ 2021-2027'!$A$8:$L$173</definedName>
    <definedName name="Z_018C5D39_71D1_49E2_B104_00382FBF8B66_.wvu.PrintTitles" localSheetId="1" hidden="1">'ΠΕΠ 2021-2027'!$1:$6</definedName>
    <definedName name="Z_019F1690_0CA8_4109_90CA_B6EA299FCDDA_.wvu.FilterData" localSheetId="1" hidden="1">'ΠΕΠ 2021-2027'!$A$6:$L$25</definedName>
    <definedName name="Z_01C34D8A_D027_45F0_837C_D5D7EF390D26_.wvu.FilterData" localSheetId="1" hidden="1">'ΠΕΠ 2021-2027'!$A$6:$L$25</definedName>
    <definedName name="Z_0218E99F_CAB7_4839_AC89_50AA00750917_.wvu.FilterData" localSheetId="1" hidden="1">'ΠΕΠ 2021-2027'!$A$6:$L$25</definedName>
    <definedName name="Z_0235750F_4837_4CDB_8373_8A32AE009AB5_.wvu.FilterData" localSheetId="1" hidden="1">'ΠΕΠ 2021-2027'!$A$6:$L$25</definedName>
    <definedName name="Z_024294FF_5139_437A_93BE_09D623D50B46_.wvu.FilterData" localSheetId="1" hidden="1">'ΠΕΠ 2021-2027'!$A$6:$L$25</definedName>
    <definedName name="Z_02676EF5_3252_4AA6_B0D6_8F14B623EF16_.wvu.FilterData" localSheetId="1" hidden="1">'ΠΕΠ 2021-2027'!$A$6:$L$25</definedName>
    <definedName name="Z_027D31A1_C169_4DF8_A237_ADF514297554_.wvu.FilterData" localSheetId="1" hidden="1">'ΠΕΠ 2021-2027'!$A$6:$L$25</definedName>
    <definedName name="Z_0284A0F8_1AFC_48FE_9CD6_B8F7140E2FA5_.wvu.FilterData" localSheetId="1" hidden="1">'ΠΕΠ 2021-2027'!$A$6:$L$25</definedName>
    <definedName name="Z_0285EAAD_5322_40F7_A145_87FB170A9975_.wvu.FilterData" localSheetId="1" hidden="1">'ΠΕΠ 2021-2027'!$A$6:$L$25</definedName>
    <definedName name="Z_02EA6ED6_5776_478C_9B60_6686DB29E697_.wvu.FilterData" localSheetId="1" hidden="1">'ΠΕΠ 2021-2027'!$A$6:$L$25</definedName>
    <definedName name="Z_02F86FF5_069F_4939_A157_5FFAE1E4DA53_.wvu.FilterData" localSheetId="1" hidden="1">'ΠΕΠ 2021-2027'!$A$6:$L$25</definedName>
    <definedName name="Z_03354B56_E8F0_4DD8_9B94_9EEC7E5C9B2F_.wvu.FilterData" localSheetId="1" hidden="1">'ΠΕΠ 2021-2027'!$A$6:$L$25</definedName>
    <definedName name="Z_0344DFAB_DF90_4C73_93E8_20A7446CFAB4_.wvu.FilterData" localSheetId="1" hidden="1">'ΠΕΠ 2021-2027'!$A$6:$L$25</definedName>
    <definedName name="Z_0352AFAA_E484_487D_9831_7B5B7092944F_.wvu.FilterData" localSheetId="1" hidden="1">'ΠΕΠ 2021-2027'!$A$6:$L$25</definedName>
    <definedName name="Z_03669F4D_514A_4514_8484_E5A8288D1FFD_.wvu.FilterData" localSheetId="1" hidden="1">'ΠΕΠ 2021-2027'!$A$6:$L$25</definedName>
    <definedName name="Z_036CE26F_5BCF_4887_8326_36E7BFAE091F_.wvu.FilterData" localSheetId="1" hidden="1">'ΠΕΠ 2021-2027'!$A$6:$L$175</definedName>
    <definedName name="Z_03D165AB_CC75_4D35_91BF_FCA068E302CF_.wvu.FilterData" localSheetId="1" hidden="1">'ΠΕΠ 2021-2027'!$A$6:$L$25</definedName>
    <definedName name="Z_03D96355_41A0_4D67_A91F_9900A53F7122_.wvu.FilterData" localSheetId="1" hidden="1">'ΠΕΠ 2021-2027'!$A$6:$L$175</definedName>
    <definedName name="Z_03DEB5F0_4347_4745_AFE4_0E505C4F62F3_.wvu.FilterData" localSheetId="1" hidden="1">'ΠΕΠ 2021-2027'!$A$6:$L$25</definedName>
    <definedName name="Z_03DEE7D4_F94B_4C2A_99DB_33639FE0C8F7_.wvu.FilterData" localSheetId="1" hidden="1">'ΠΕΠ 2021-2027'!$A$6:$L$25</definedName>
    <definedName name="Z_03E8CBEF_8C5A_4EF0_B598_D83637510DA2_.wvu.FilterData" localSheetId="1" hidden="1">'ΠΕΠ 2021-2027'!$A$6:$L$25</definedName>
    <definedName name="Z_03EC2AF8_6766_4C2E_AB4E_0CB645845298_.wvu.FilterData" localSheetId="1" hidden="1">'ΠΕΠ 2021-2027'!$A$6:$L$25</definedName>
    <definedName name="Z_03F1003F_8F16_4462_9E6D_E326DB38E06F_.wvu.FilterData" localSheetId="1" hidden="1">'ΠΕΠ 2021-2027'!$A$6:$L$25</definedName>
    <definedName name="Z_040F7DCB_EEA2_47CB_81D5_85795D2DCBDB_.wvu.FilterData" localSheetId="1" hidden="1">'ΠΕΠ 2021-2027'!$A$6:$L$25</definedName>
    <definedName name="Z_041E9371_EC50_4683_9E8B_5B836ACD2C8B_.wvu.FilterData" localSheetId="1" hidden="1">'ΠΕΠ 2021-2027'!$A$6:$L$25</definedName>
    <definedName name="Z_0428E1B5_90FE_409D_A828_CF8A8410E2E0_.wvu.FilterData" localSheetId="1" hidden="1">'ΠΕΠ 2021-2027'!$A$6:$L$25</definedName>
    <definedName name="Z_04457A7B_94E1_4D92_8858_B3F8A2BEB546_.wvu.FilterData" localSheetId="1" hidden="1">'ΠΕΠ 2021-2027'!$A$6:$L$175</definedName>
    <definedName name="Z_04A9193F_1C1F_410F_A0DA_A3D7A49899E7_.wvu.FilterData" localSheetId="1" hidden="1">'ΠΕΠ 2021-2027'!$A$6:$L$25</definedName>
    <definedName name="Z_050D3B5D_60F5_44A9_9B71_516758D7C8BC_.wvu.FilterData" localSheetId="1" hidden="1">'ΠΕΠ 2021-2027'!$A$6:$L$25</definedName>
    <definedName name="Z_05315692_2DEF_4796_8C85_D6B4905054B9_.wvu.FilterData" localSheetId="1" hidden="1">'ΠΕΠ 2021-2027'!$A$6:$L$25</definedName>
    <definedName name="Z_054EBE3E_6F97_44AF_9B5D_1EB634715BAC_.wvu.FilterData" localSheetId="1" hidden="1">'ΠΕΠ 2021-2027'!$A$6:$L$25</definedName>
    <definedName name="Z_05AFCA80_6817_4D03_8C0B_B370D48CABCB_.wvu.FilterData" localSheetId="1" hidden="1">'ΠΕΠ 2021-2027'!$A$6:$L$25</definedName>
    <definedName name="Z_05B254D9_8C76_4C3E_8871_F0BE07E20741_.wvu.FilterData" localSheetId="1" hidden="1">'ΠΕΠ 2021-2027'!$A$6:$L$25</definedName>
    <definedName name="Z_05B30A4D_E2E7_458F_87D1_BA83BA152EED_.wvu.FilterData" localSheetId="1" hidden="1">'ΠΕΠ 2021-2027'!$A$6:$L$25</definedName>
    <definedName name="Z_061D0CFC_EE3A_489B_B6AE_A5A2640DDA4C_.wvu.FilterData" localSheetId="1" hidden="1">'ΠΕΠ 2021-2027'!$A$6:$L$25</definedName>
    <definedName name="Z_061F1D9E_9D03_4B62_8EB6_8D78E6EB3F56_.wvu.FilterData" localSheetId="1" hidden="1">'ΠΕΠ 2021-2027'!$A$6:$L$175</definedName>
    <definedName name="Z_06239BF2_8397_4D9A_BDD7_A255B79AE16B_.wvu.FilterData" localSheetId="1" hidden="1">'ΠΕΠ 2021-2027'!$A$6:$L$25</definedName>
    <definedName name="Z_06382A18_AE72_44C7_8208_F432CA93FE3A_.wvu.FilterData" localSheetId="1" hidden="1">'ΠΕΠ 2021-2027'!$A$6:$L$175</definedName>
    <definedName name="Z_064B43F7_675D_47D0_829F_2BF9FF235A9C_.wvu.FilterData" localSheetId="1" hidden="1">'ΠΕΠ 2021-2027'!$A$6:$L$25</definedName>
    <definedName name="Z_0669558C_43E5_47E4_9935_3DE3336DDAE5_.wvu.FilterData" localSheetId="1" hidden="1">'ΠΕΠ 2021-2027'!$A$6:$L$25</definedName>
    <definedName name="Z_06963AE0_117A_4910_82F5_130FEC094F09_.wvu.FilterData" localSheetId="1" hidden="1">'ΠΕΠ 2021-2027'!$A$6:$L$175</definedName>
    <definedName name="Z_0711AF15_7F4F_449E_A1A5_333CCCFDE5DB_.wvu.FilterData" localSheetId="1" hidden="1">'ΠΕΠ 2021-2027'!$A$6:$L$25</definedName>
    <definedName name="Z_071D72D7_7A7E_4087_8077_524E2025BC4D_.wvu.FilterData" localSheetId="1" hidden="1">'ΠΕΠ 2021-2027'!$A$6:$L$25</definedName>
    <definedName name="Z_072F0111_04FA_4644_95DA_67DBA38DC456_.wvu.FilterData" localSheetId="1" hidden="1">'ΠΕΠ 2021-2027'!$A$6:$L$25</definedName>
    <definedName name="Z_0738EE00_95DD_4C85_86D7_7EDFD0C73C44_.wvu.FilterData" localSheetId="1" hidden="1">'ΠΕΠ 2021-2027'!$A$6:$L$175</definedName>
    <definedName name="Z_0818F90D_30F3_43F9_B61E_A6578B63C564_.wvu.FilterData" localSheetId="1" hidden="1">'ΠΕΠ 2021-2027'!$A$6:$L$25</definedName>
    <definedName name="Z_0818F90D_30F3_43F9_B61E_A6578B63C564_.wvu.PrintArea" localSheetId="1" hidden="1">'ΠΕΠ 2021-2027'!$A$8:$L$173</definedName>
    <definedName name="Z_0818F90D_30F3_43F9_B61E_A6578B63C564_.wvu.PrintTitles" localSheetId="1" hidden="1">'ΠΕΠ 2021-2027'!$1:$6</definedName>
    <definedName name="Z_083BA4FA_0342_431D_9E9F_94DD8C368778_.wvu.FilterData" localSheetId="1" hidden="1">'ΠΕΠ 2021-2027'!$A$6:$L$25</definedName>
    <definedName name="Z_08C6BE05_22EC_44F8_B5D8_C9F0CF21C8DD_.wvu.FilterData" localSheetId="1" hidden="1">'ΠΕΠ 2021-2027'!$A$6:$L$175</definedName>
    <definedName name="Z_08CA061F_92EA_4521_AA08_8A5C88593777_.wvu.FilterData" localSheetId="1" hidden="1">'ΠΕΠ 2021-2027'!$A$6:$L$25</definedName>
    <definedName name="Z_0908DEFB_93FC_4965_AEDD_411AE9C7FFC1_.wvu.FilterData" localSheetId="1" hidden="1">'ΠΕΠ 2021-2027'!$A$6:$L$25</definedName>
    <definedName name="Z_090A324A_1AD1_42D6_BA30_6656BE4F92A1_.wvu.FilterData" localSheetId="1" hidden="1">'ΠΕΠ 2021-2027'!$A$6:$L$25</definedName>
    <definedName name="Z_09637084_06EE_4981_88E2_B890461233BC_.wvu.FilterData" localSheetId="1" hidden="1">'ΠΕΠ 2021-2027'!$A$6:$L$25</definedName>
    <definedName name="Z_097C622F_FBA1_4AB9_A43D_6EDC4F67E7F4_.wvu.FilterData" localSheetId="1" hidden="1">'ΠΕΠ 2021-2027'!$A$6:$L$175</definedName>
    <definedName name="Z_09804CE2_8CA8_4E6B_A094_DD7A33D82BE2_.wvu.FilterData" localSheetId="1" hidden="1">'ΠΕΠ 2021-2027'!$A$6:$L$25</definedName>
    <definedName name="Z_09B7094C_A049_412B_B226_B03172D8D324_.wvu.FilterData" localSheetId="1" hidden="1">'ΠΕΠ 2021-2027'!$A$6:$L$25</definedName>
    <definedName name="Z_09BD6CF1_5E82_4588_AC66_8FBDFDA88AC1_.wvu.FilterData" localSheetId="1" hidden="1">'ΠΕΠ 2021-2027'!$A$6:$L$25</definedName>
    <definedName name="Z_09E226BE_5C8C_4E4F_8ECC_44F7E1A8E3D6_.wvu.FilterData" localSheetId="1" hidden="1">'ΠΕΠ 2021-2027'!$A$6:$L$25</definedName>
    <definedName name="Z_0A1D4124_A410_4D52_9147_302EBE5AD0FE_.wvu.FilterData" localSheetId="1" hidden="1">'ΠΕΠ 2021-2027'!$A$6:$L$25</definedName>
    <definedName name="Z_0A3FEB0A_2E43_4031_B7B7_A39A8423D6D8_.wvu.FilterData" localSheetId="1" hidden="1">'ΠΕΠ 2021-2027'!$A$6:$L$175</definedName>
    <definedName name="Z_0A502CB7_B580_4C2B_BC79_8C8CBF660C75_.wvu.FilterData" localSheetId="1" hidden="1">'ΠΕΠ 2021-2027'!$A$6:$L$175</definedName>
    <definedName name="Z_0A62B2D9_C7A5_4596_8BE5_AC83144C2B86_.wvu.FilterData" localSheetId="1" hidden="1">'ΠΕΠ 2021-2027'!$A$6:$L$25</definedName>
    <definedName name="Z_0A6CCAC3_EB9E_44E0_A08C_CFD9EC1A2199_.wvu.FilterData" localSheetId="1" hidden="1">'ΠΕΠ 2021-2027'!$A$6:$L$25</definedName>
    <definedName name="Z_0AB4905E_86C3_441B_B066_2B7C7F5300C9_.wvu.FilterData" localSheetId="1" hidden="1">'ΠΕΠ 2021-2027'!$A$6:$L$25</definedName>
    <definedName name="Z_0AD2FF35_BEF3_42F1_A269_31C3107AF618_.wvu.FilterData" localSheetId="1" hidden="1">'ΠΕΠ 2021-2027'!$A$6:$L$25</definedName>
    <definedName name="Z_0AE8B2AF_6166_4D26_A731_684F938A2C91_.wvu.FilterData" localSheetId="1" hidden="1">'ΠΕΠ 2021-2027'!$A$6:$L$25</definedName>
    <definedName name="Z_0AFD2774_7A15_4BB2_9E0B_98838FEE0320_.wvu.FilterData" localSheetId="1" hidden="1">'ΠΕΠ 2021-2027'!$A$6:$L$25</definedName>
    <definedName name="Z_0B0AA325_70E7_4480_B4F9_E78D726CA1E9_.wvu.FilterData" localSheetId="1" hidden="1">'ΠΕΠ 2021-2027'!$A$6:$L$25</definedName>
    <definedName name="Z_0B0ABB82_EC00_4895_8E82_F9B951F00F98_.wvu.FilterData" localSheetId="1" hidden="1">'ΠΕΠ 2021-2027'!$A$6:$L$25</definedName>
    <definedName name="Z_0B7DE07A_2019_47E6_B7BC_80C2DED63657_.wvu.FilterData" localSheetId="1" hidden="1">'ΠΕΠ 2021-2027'!$A$6:$L$25</definedName>
    <definedName name="Z_0B93B359_179A_42EE_9C3B_C1B5078E6430_.wvu.FilterData" localSheetId="1" hidden="1">'ΠΕΠ 2021-2027'!$A$6:$L$175</definedName>
    <definedName name="Z_0B93B359_179A_42EE_9C3B_C1B5078E6430_.wvu.PrintArea" localSheetId="1" hidden="1">'ΠΕΠ 2021-2027'!$A$8:$L$173</definedName>
    <definedName name="Z_0B93B359_179A_42EE_9C3B_C1B5078E6430_.wvu.PrintTitles" localSheetId="1" hidden="1">'ΠΕΠ 2021-2027'!$1:$6</definedName>
    <definedName name="Z_0B9534A9_E9FC_4341_A030_FE6C726D30F1_.wvu.FilterData" localSheetId="1" hidden="1">'ΠΕΠ 2021-2027'!$A$6:$L$25</definedName>
    <definedName name="Z_0BFFF36C_565A_444D_A69F_E40B83D89648_.wvu.FilterData" localSheetId="1" hidden="1">'ΠΕΠ 2021-2027'!$A$6:$L$175</definedName>
    <definedName name="Z_0C08730D_B6CA_4BFB_A42B_0154A940AB12_.wvu.FilterData" localSheetId="1" hidden="1">'ΠΕΠ 2021-2027'!$A$6:$L$175</definedName>
    <definedName name="Z_0C164214_F2B6_4011_816C_323E21D0ED53_.wvu.FilterData" localSheetId="1" hidden="1">'ΠΕΠ 2021-2027'!$A$6:$L$25</definedName>
    <definedName name="Z_0C288681_088E_4FC4_8BD6_796BC822419A_.wvu.FilterData" localSheetId="1" hidden="1">'ΠΕΠ 2021-2027'!$A$6:$L$25</definedName>
    <definedName name="Z_0C6E683A_387A_431F_9AA3_4A3F9BA7D12A_.wvu.FilterData" localSheetId="1" hidden="1">'ΠΕΠ 2021-2027'!$A$6:$L$175</definedName>
    <definedName name="Z_0C806E0F_4F37_4960_B9E7_0B1C3D77AEF1_.wvu.FilterData" localSheetId="1" hidden="1">'ΠΕΠ 2021-2027'!$A$6:$L$25</definedName>
    <definedName name="Z_0D69E838_BAE3_4F9F_B6CB_7FCBDD375F43_.wvu.FilterData" localSheetId="1" hidden="1">'ΠΕΠ 2021-2027'!$A$6:$L$25</definedName>
    <definedName name="Z_0D6E7521_CEC7_49E0_8D2D_E758C1DD3E6D_.wvu.FilterData" localSheetId="1" hidden="1">'ΠΕΠ 2021-2027'!$A$6:$L$25</definedName>
    <definedName name="Z_0D6F9BB3_A9A4_41A0_AF7B_3D68A12CC428_.wvu.FilterData" localSheetId="1" hidden="1">'ΠΕΠ 2021-2027'!$A$6:$L$175</definedName>
    <definedName name="Z_0DB03896_FFDE_4DC2_9BE2_B0F08F56FA08_.wvu.FilterData" localSheetId="1" hidden="1">'ΠΕΠ 2021-2027'!$A$6:$L$25</definedName>
    <definedName name="Z_0DB03F53_9A1C_4F29_A6B4_3DD773FAA6CF_.wvu.FilterData" localSheetId="1" hidden="1">'ΠΕΠ 2021-2027'!$A$6:$L$25</definedName>
    <definedName name="Z_0DB5883E_2C1D_4CE7_8059_F6001AD129BB_.wvu.FilterData" localSheetId="1" hidden="1">'ΠΕΠ 2021-2027'!$A$6:$L$25</definedName>
    <definedName name="Z_0DD872EA_941E_44C5_94A7_B22C231FFA50_.wvu.FilterData" localSheetId="1" hidden="1">'ΠΕΠ 2021-2027'!$A$6:$L$25</definedName>
    <definedName name="Z_0DF732ED_D405_458C_A38D_189C1D94FF79_.wvu.FilterData" localSheetId="1" hidden="1">'ΠΕΠ 2021-2027'!$A$6:$L$25</definedName>
    <definedName name="Z_0DFF03E9_3574_4496_B859_5055BC2E65BD_.wvu.FilterData" localSheetId="1" hidden="1">'ΠΕΠ 2021-2027'!$A$6:$L$25</definedName>
    <definedName name="Z_0E35C567_0055_4293_A59C_FB82AC44DDAB_.wvu.FilterData" localSheetId="1" hidden="1">'ΠΕΠ 2021-2027'!$A$6:$L$25</definedName>
    <definedName name="Z_0E7E0B34_1ABD_4ABF_85EA_BE1FE57F29C5_.wvu.FilterData" localSheetId="1" hidden="1">'ΠΕΠ 2021-2027'!$A$6:$L$25</definedName>
    <definedName name="Z_0E7E0B34_1ABD_4ABF_85EA_BE1FE57F29C5_.wvu.PrintArea" localSheetId="1" hidden="1">'ΠΕΠ 2021-2027'!$A$8:$L$173</definedName>
    <definedName name="Z_0E7E0B34_1ABD_4ABF_85EA_BE1FE57F29C5_.wvu.PrintTitles" localSheetId="1" hidden="1">'ΠΕΠ 2021-2027'!$1:$6</definedName>
    <definedName name="Z_0E9527A1_D562_4664_807C_9B0F552D5D31_.wvu.FilterData" localSheetId="1" hidden="1">'ΠΕΠ 2021-2027'!$A$6:$L$25</definedName>
    <definedName name="Z_0EAEB9F2_9E0A_4ED3_BA28_BE4BC0515E2C_.wvu.FilterData" localSheetId="1" hidden="1">'ΠΕΠ 2021-2027'!$A$6:$L$25</definedName>
    <definedName name="Z_0EB3E232_F9F0_4FEF_9870_DD287B0781C2_.wvu.FilterData" localSheetId="1" hidden="1">'ΠΕΠ 2021-2027'!$A$6:$L$25</definedName>
    <definedName name="Z_0ED3D79A_799D_4B47_B7C2_BCB286EC1B30_.wvu.FilterData" localSheetId="1" hidden="1">'ΠΕΠ 2021-2027'!$A$6:$L$25</definedName>
    <definedName name="Z_0EE53EC9_92BA_46BB_BA75_3E0D5DBB9D20_.wvu.FilterData" localSheetId="1" hidden="1">'ΠΕΠ 2021-2027'!$A$6:$L$25</definedName>
    <definedName name="Z_0EF952C1_F886_42E4_8469_DB623B496427_.wvu.FilterData" localSheetId="1" hidden="1">'ΠΕΠ 2021-2027'!$A$6:$L$25</definedName>
    <definedName name="Z_0F1450A3_3F89_4173_B41C_54A6C43DA819_.wvu.FilterData" localSheetId="1" hidden="1">'ΠΕΠ 2021-2027'!$A$6:$L$25</definedName>
    <definedName name="Z_0F6D427D_935B_4C5F_8F8E_AB442EF3BFA9_.wvu.FilterData" localSheetId="1" hidden="1">'ΠΕΠ 2021-2027'!$A$6:$L$25</definedName>
    <definedName name="Z_0F6F40B1_BADC_4E6A_902B_47894C5BAAB4_.wvu.FilterData" localSheetId="1" hidden="1">'ΠΕΠ 2021-2027'!$A$6:$L$175</definedName>
    <definedName name="Z_0F71CB0F_36C3_4CA8_9C24_19821BEB09F0_.wvu.FilterData" localSheetId="1" hidden="1">'ΠΕΠ 2021-2027'!$A$6:$L$25</definedName>
    <definedName name="Z_0F8C0FF3_2E0B_4925_BDD4_F28B791240C6_.wvu.FilterData" localSheetId="1" hidden="1">'ΠΕΠ 2021-2027'!$A$6:$L$25</definedName>
    <definedName name="Z_0FEB5A8A_658A_475D_989F_3F2213618A69_.wvu.FilterData" localSheetId="1" hidden="1">'ΠΕΠ 2021-2027'!$A$6:$L$25</definedName>
    <definedName name="Z_0FEC6485_97D3_4D6D_9432_0A5B26F8C532_.wvu.FilterData" localSheetId="1" hidden="1">'ΠΕΠ 2021-2027'!$A$6:$L$25</definedName>
    <definedName name="Z_101FEF97_0B31_494B_93E3_84755EB40F30_.wvu.FilterData" localSheetId="1" hidden="1">'ΠΕΠ 2021-2027'!$A$6:$L$25</definedName>
    <definedName name="Z_104E8BBB_19B4_4E20_967A_AAEEF9C166F6_.wvu.FilterData" localSheetId="1" hidden="1">'ΠΕΠ 2021-2027'!$A$6:$L$25</definedName>
    <definedName name="Z_1056C887_07E8_403C_8A35_DC2FE2B44E40_.wvu.FilterData" localSheetId="1" hidden="1">'ΠΕΠ 2021-2027'!$A$6:$L$25</definedName>
    <definedName name="Z_105A79F1_8DC9_4F9C_B7CD_37C20472FC3A_.wvu.FilterData" localSheetId="1" hidden="1">'ΠΕΠ 2021-2027'!$A$6:$L$175</definedName>
    <definedName name="Z_10624034_9A1E_415D_81A4_EDD42B38F6F4_.wvu.FilterData" localSheetId="1" hidden="1">'ΠΕΠ 2021-2027'!$A$6:$L$25</definedName>
    <definedName name="Z_107077EE_116C_4834_94FF_DADAE0C0218A_.wvu.FilterData" localSheetId="1" hidden="1">'ΠΕΠ 2021-2027'!$A$6:$L$25</definedName>
    <definedName name="Z_10AEF2C6_080E_4A6C_86C7_83C1893BB5DA_.wvu.FilterData" localSheetId="1" hidden="1">'ΠΕΠ 2021-2027'!$A$6:$L$25</definedName>
    <definedName name="Z_10B30E57_4C96_482D_8CEB_6FAA458AAFC8_.wvu.FilterData" localSheetId="1" hidden="1">'ΠΕΠ 2021-2027'!$A$6:$L$25</definedName>
    <definedName name="Z_10BE4C1C_663B_4849_A95B_B8B9B555CC4D_.wvu.FilterData" localSheetId="1" hidden="1">'ΠΕΠ 2021-2027'!$A$6:$L$25</definedName>
    <definedName name="Z_10E9C818_A078_4B48_9B4D_6098B2139D9E_.wvu.FilterData" localSheetId="1" hidden="1">'ΠΕΠ 2021-2027'!$A$6:$L$25</definedName>
    <definedName name="Z_11113A08_2D02_4F3C_81CF_BF30C78A5C59_.wvu.FilterData" localSheetId="1" hidden="1">'ΠΕΠ 2021-2027'!$A$6:$L$25</definedName>
    <definedName name="Z_111716D5_1E4B_4B19_BE39_B6908A3510C8_.wvu.FilterData" localSheetId="1" hidden="1">'ΠΕΠ 2021-2027'!$A$6:$L$25</definedName>
    <definedName name="Z_111B2CC5_7646_4D3B_882F_8F16238F4A98_.wvu.FilterData" localSheetId="1" hidden="1">'ΠΕΠ 2021-2027'!$A$6:$L$25</definedName>
    <definedName name="Z_11283B4B_669C_419F_84F1_C6F6520243D1_.wvu.FilterData" localSheetId="1" hidden="1">'ΠΕΠ 2021-2027'!$A$6:$L$25</definedName>
    <definedName name="Z_11593482_D1B2_45A0_A63F_FA1C11564E43_.wvu.FilterData" localSheetId="1" hidden="1">'ΠΕΠ 2021-2027'!$A$6:$L$25</definedName>
    <definedName name="Z_11B730AA_01F2_450C_A842_89A341289DFE_.wvu.FilterData" localSheetId="1" hidden="1">'ΠΕΠ 2021-2027'!$A$6:$L$25</definedName>
    <definedName name="Z_1214A57F_2125_4CE9_AE51_D6B8E8C86A50_.wvu.FilterData" localSheetId="1" hidden="1">'ΠΕΠ 2021-2027'!$A$6:$L$25</definedName>
    <definedName name="Z_121FC9EC_90C8_40D0_8029_D800935A1E8B_.wvu.FilterData" localSheetId="1" hidden="1">'ΠΕΠ 2021-2027'!$A$6:$L$175</definedName>
    <definedName name="Z_1222F2AC_9B6B_4A06_AA59_5AE489300196_.wvu.FilterData" localSheetId="1" hidden="1">'ΠΕΠ 2021-2027'!$A$6:$L$25</definedName>
    <definedName name="Z_12340C58_7442_478A_A2AF_0D575FA24EEA_.wvu.FilterData" localSheetId="1" hidden="1">'ΠΕΠ 2021-2027'!$A$6:$L$25</definedName>
    <definedName name="Z_12357360_E372_44D2_8C04_34CA833371ED_.wvu.FilterData" localSheetId="1" hidden="1">'ΠΕΠ 2021-2027'!$A$6:$L$25</definedName>
    <definedName name="Z_125B6617_470E_4C0C_9A4E_A0D7A8E0B4FE_.wvu.FilterData" localSheetId="1" hidden="1">'ΠΕΠ 2021-2027'!$A$6:$L$175</definedName>
    <definedName name="Z_12C46314_979A_4B95_B0D4_5C9A990A8FB7_.wvu.FilterData" localSheetId="1" hidden="1">'ΠΕΠ 2021-2027'!$A$6:$L$25</definedName>
    <definedName name="Z_12D8D113_31CE_49A2_BCBE_0E7A7ABE45D2_.wvu.FilterData" localSheetId="1" hidden="1">'ΠΕΠ 2021-2027'!$A$6:$L$175</definedName>
    <definedName name="Z_12D8D113_31CE_49A2_BCBE_0E7A7ABE45D2_.wvu.PrintArea" localSheetId="1" hidden="1">'ΠΕΠ 2021-2027'!$A$8:$L$173</definedName>
    <definedName name="Z_12D8D113_31CE_49A2_BCBE_0E7A7ABE45D2_.wvu.PrintTitles" localSheetId="1" hidden="1">'ΠΕΠ 2021-2027'!$1:$6</definedName>
    <definedName name="Z_12EDE27B_4DB0_476E_997D_0BACC4C8FE4E_.wvu.FilterData" localSheetId="1" hidden="1">'ΠΕΠ 2021-2027'!$A$6:$L$25</definedName>
    <definedName name="Z_12F84725_914B_4C14_B0D1_3BF87BF43618_.wvu.FilterData" localSheetId="1" hidden="1">'ΠΕΠ 2021-2027'!$A$6:$L$25</definedName>
    <definedName name="Z_131F0976_D823_4296_AC41_99038FB416F7_.wvu.FilterData" localSheetId="1" hidden="1">'ΠΕΠ 2021-2027'!$A$6:$L$25</definedName>
    <definedName name="Z_13353218_9EAB_4661_A66F_176E20DF874C_.wvu.FilterData" localSheetId="1" hidden="1">'ΠΕΠ 2021-2027'!$A$6:$L$25</definedName>
    <definedName name="Z_1394325D_5F10_4A0B_B700_1C3D9613DC10_.wvu.FilterData" localSheetId="1" hidden="1">'ΠΕΠ 2021-2027'!$A$6:$L$25</definedName>
    <definedName name="Z_1427F5D8_A8DF_4917_B8C5_D309A40435F7_.wvu.FilterData" localSheetId="1" hidden="1">'ΠΕΠ 2021-2027'!$A$6:$L$175</definedName>
    <definedName name="Z_143ABCF0_0B50_4EAC_AB51_6C9DF4BC31AF_.wvu.FilterData" localSheetId="1" hidden="1">'ΠΕΠ 2021-2027'!$A$6:$L$25</definedName>
    <definedName name="Z_147CED99_F8DE_4A2A_BCB6_F1660F4A97CB_.wvu.FilterData" localSheetId="1" hidden="1">'ΠΕΠ 2021-2027'!$A$6:$L$25</definedName>
    <definedName name="Z_1482AAA4_9295_4605_9F29_7CE213211E7E_.wvu.FilterData" localSheetId="1" hidden="1">'ΠΕΠ 2021-2027'!$A$6:$L$25</definedName>
    <definedName name="Z_149AADEA_6C38_4EBC_A1A3_DC5085A2DA72_.wvu.FilterData" localSheetId="1" hidden="1">'ΠΕΠ 2021-2027'!$A$6:$L$25</definedName>
    <definedName name="Z_14DBB1C7_2EBE_44F6_8826_A751F0ACBEA8_.wvu.FilterData" localSheetId="1" hidden="1">'ΠΕΠ 2021-2027'!$A$6:$L$25</definedName>
    <definedName name="Z_150BCB3F_F612_4FAC_A3E8_B82033920CB9_.wvu.FilterData" localSheetId="1" hidden="1">'ΠΕΠ 2021-2027'!$A$6:$L$175</definedName>
    <definedName name="Z_157B5013_0C30_4B61_A914_D758B2744A10_.wvu.FilterData" localSheetId="1" hidden="1">'ΠΕΠ 2021-2027'!$A$6:$L$25</definedName>
    <definedName name="Z_15E2B27F_687F_456B_8038_013CC4CAD6A4_.wvu.FilterData" localSheetId="1" hidden="1">'ΠΕΠ 2021-2027'!$A$6:$L$25</definedName>
    <definedName name="Z_16115D74_C1FD_4E06_A064_D5C9A7B85E70_.wvu.FilterData" localSheetId="1" hidden="1">'ΠΕΠ 2021-2027'!$A$6:$L$25</definedName>
    <definedName name="Z_1635EDC0_1847_4F9D_B9A2_A49E3DA04929_.wvu.FilterData" localSheetId="1" hidden="1">'ΠΕΠ 2021-2027'!$A$6:$L$25</definedName>
    <definedName name="Z_164BE791_8916_4021_9E0B_BC4B2D1BA925_.wvu.FilterData" localSheetId="1" hidden="1">'ΠΕΠ 2021-2027'!$A$6:$L$25</definedName>
    <definedName name="Z_167A9B35_C059_4C40_96F4_A425158028E7_.wvu.FilterData" localSheetId="1" hidden="1">'ΠΕΠ 2021-2027'!$A$6:$L$25</definedName>
    <definedName name="Z_1689D5D3_2E4C_4B8B_82F3_0B5006222E71_.wvu.FilterData" localSheetId="1" hidden="1">'ΠΕΠ 2021-2027'!$A$6:$L$25</definedName>
    <definedName name="Z_16975A44_CC7C_4D38_BB91_A4B1172BE7E1_.wvu.FilterData" localSheetId="1" hidden="1">'ΠΕΠ 2021-2027'!$A$6:$L$175</definedName>
    <definedName name="Z_16CFC47D_BEDA_4FFD_8885_BAC8B4B9BA02_.wvu.FilterData" localSheetId="1" hidden="1">'ΠΕΠ 2021-2027'!$A$6:$L$25</definedName>
    <definedName name="Z_170D1A06_A060_48C9_B905_F23F0DCA39A4_.wvu.FilterData" localSheetId="1" hidden="1">'ΠΕΠ 2021-2027'!$A$6:$L$25</definedName>
    <definedName name="Z_170D2A16_F848_4C05_B7B6_78A2846AF19E_.wvu.FilterData" localSheetId="1" hidden="1">'ΠΕΠ 2021-2027'!$A$6:$L$175</definedName>
    <definedName name="Z_1723CD9E_3DC7_4C01_A7CC_7B8C3114ABE2_.wvu.FilterData" localSheetId="1" hidden="1">'ΠΕΠ 2021-2027'!$A$6:$L$25</definedName>
    <definedName name="Z_17254F64_A6B3_4593_9CF4_B73CF5C6F9BE_.wvu.FilterData" localSheetId="1" hidden="1">'ΠΕΠ 2021-2027'!$A$6:$L$25</definedName>
    <definedName name="Z_1727F74B_67E7_4FDC_A737_CD06CEA27D25_.wvu.FilterData" localSheetId="1" hidden="1">'ΠΕΠ 2021-2027'!$A$6:$L$175</definedName>
    <definedName name="Z_174B2D99_6A0C_449F_A39F_3D71C93A324E_.wvu.FilterData" localSheetId="1" hidden="1">'ΠΕΠ 2021-2027'!$A$6:$L$25</definedName>
    <definedName name="Z_1753C3A1_2B62_47AA_85F1_A2274AB4C7DF_.wvu.FilterData" localSheetId="1" hidden="1">'ΠΕΠ 2021-2027'!$A$6:$L$175</definedName>
    <definedName name="Z_17EC595C_C5AA_4833_BB4F_2B23DC4C7F2C_.wvu.FilterData" localSheetId="1" hidden="1">'ΠΕΠ 2021-2027'!$A$6:$L$25</definedName>
    <definedName name="Z_183547AE_3A90_406C_91A3_DA0F30D7D1FC_.wvu.FilterData" localSheetId="1" hidden="1">'ΠΕΠ 2021-2027'!$A$6:$L$25</definedName>
    <definedName name="Z_184C120F_D4D2_4D2B_82CB_6F2AD5A53D1E_.wvu.FilterData" localSheetId="1" hidden="1">'ΠΕΠ 2021-2027'!$A$6:$L$25</definedName>
    <definedName name="Z_186EC6DE_9A6A_4574_A8EF_1A2C7245816F_.wvu.FilterData" localSheetId="1" hidden="1">'ΠΕΠ 2021-2027'!$A$6:$L$25</definedName>
    <definedName name="Z_18AEE773_F633_421F_82FA_9FD5D12D61F2_.wvu.FilterData" localSheetId="1" hidden="1">'ΠΕΠ 2021-2027'!$A$6:$L$175</definedName>
    <definedName name="Z_18BC5DC6_1C30_4089_9A6E_4A8E866A3DAC_.wvu.FilterData" localSheetId="1" hidden="1">'ΠΕΠ 2021-2027'!$A$6:$L$175</definedName>
    <definedName name="Z_18C36E17_BB02_490F_BF3F_419FC87832D1_.wvu.FilterData" localSheetId="1" hidden="1">'ΠΕΠ 2021-2027'!$A$6:$L$25</definedName>
    <definedName name="Z_18DBE2DC_4B52_45C4_8A43_F45B5DF7CE39_.wvu.FilterData" localSheetId="1" hidden="1">'ΠΕΠ 2021-2027'!$A$6:$L$25</definedName>
    <definedName name="Z_18DC642F_CC93_4888_B0A3_27B14686D376_.wvu.FilterData" localSheetId="1" hidden="1">'ΠΕΠ 2021-2027'!$A$6:$L$25</definedName>
    <definedName name="Z_18E5E0A3_89B8_480D_9377_C8448DC07523_.wvu.FilterData" localSheetId="1" hidden="1">'ΠΕΠ 2021-2027'!$A$6:$L$25</definedName>
    <definedName name="Z_19111C58_FECC_4C21_9D0D_557D8916C72C_.wvu.FilterData" localSheetId="1" hidden="1">'ΠΕΠ 2021-2027'!$A$6:$L$25</definedName>
    <definedName name="Z_191E1D2F_E4D6_4961_AFFF_120463DA3F82_.wvu.FilterData" localSheetId="1" hidden="1">'ΠΕΠ 2021-2027'!$A$6:$L$175</definedName>
    <definedName name="Z_19273BEE_4F70_43AD_A959_1DC71F4A9DB0_.wvu.FilterData" localSheetId="1" hidden="1">'ΠΕΠ 2021-2027'!$A$6:$L$25</definedName>
    <definedName name="Z_194247F8_23AA_471B_A186_736D07A8AD5C_.wvu.FilterData" localSheetId="1" hidden="1">'ΠΕΠ 2021-2027'!$A$6:$L$25</definedName>
    <definedName name="Z_1942E800_1B2B_4B83_A6ED_781188B0DB18_.wvu.FilterData" localSheetId="1" hidden="1">'ΠΕΠ 2021-2027'!$A$6:$L$175</definedName>
    <definedName name="Z_19755583_B116_4B63_A712_D0C589C60061_.wvu.FilterData" localSheetId="1" hidden="1">'ΠΕΠ 2021-2027'!$A$6:$L$25</definedName>
    <definedName name="Z_199D99E2_D0A8_4E80_ACCF_650038B8B615_.wvu.FilterData" localSheetId="1" hidden="1">'ΠΕΠ 2021-2027'!$A$6:$L$25</definedName>
    <definedName name="Z_19B2D627_2ACD_467A_96BB_55E87184D772_.wvu.FilterData" localSheetId="1" hidden="1">'ΠΕΠ 2021-2027'!$A$6:$L$25</definedName>
    <definedName name="Z_19C2CC12_8815_4900_A728_F1FF9B5C32B9_.wvu.FilterData" localSheetId="1" hidden="1">'ΠΕΠ 2021-2027'!$A$6:$L$25</definedName>
    <definedName name="Z_19C4D6A8_39F7_4A45_8D1D_EE196F5709D7_.wvu.FilterData" localSheetId="1" hidden="1">'ΠΕΠ 2021-2027'!$A$6:$L$25</definedName>
    <definedName name="Z_1A03DD49_56B9_4BDD_9C4D_52931B9D3DDA_.wvu.FilterData" localSheetId="1" hidden="1">'ΠΕΠ 2021-2027'!$A$6:$L$25</definedName>
    <definedName name="Z_1A21E181_A18F_4B9C_9146_377348A65576_.wvu.FilterData" localSheetId="1" hidden="1">'ΠΕΠ 2021-2027'!$A$6:$L$175</definedName>
    <definedName name="Z_1A22591A_40B0_4B6F_AB6D_4A3ED53A40E7_.wvu.FilterData" localSheetId="1" hidden="1">'ΠΕΠ 2021-2027'!$A$6:$L$175</definedName>
    <definedName name="Z_1A5B65A9_F05B_4562_BFE8_CC00EFE21970_.wvu.FilterData" localSheetId="1" hidden="1">'ΠΕΠ 2021-2027'!$A$6:$L$25</definedName>
    <definedName name="Z_1A63AAC1_0DFF_4F90_B1B8_9686E87FD905_.wvu.FilterData" localSheetId="1" hidden="1">'ΠΕΠ 2021-2027'!$A$6:$L$175</definedName>
    <definedName name="Z_1A7555FD_447C_4EEC_9C6A_0FEF8A117AFF_.wvu.FilterData" localSheetId="1" hidden="1">'ΠΕΠ 2021-2027'!$A$6:$L$25</definedName>
    <definedName name="Z_1A8703D4_AAB0_4BA9_8358_4645D48E7D81_.wvu.FilterData" localSheetId="1" hidden="1">'ΠΕΠ 2021-2027'!$A$6:$L$175</definedName>
    <definedName name="Z_1A926C39_E0FF_466B_A3BE_945057C5F1A4_.wvu.FilterData" localSheetId="1" hidden="1">'ΠΕΠ 2021-2027'!$A$6:$L$25</definedName>
    <definedName name="Z_1A94BB23_3C07_4EE5_8981_F76677D0CCB7_.wvu.FilterData" localSheetId="1" hidden="1">'ΠΕΠ 2021-2027'!$A$6:$L$25</definedName>
    <definedName name="Z_1AD08E74_EA8C_44D4_BE37_56A1379EABD7_.wvu.FilterData" localSheetId="1" hidden="1">'ΠΕΠ 2021-2027'!$A$6:$L$25</definedName>
    <definedName name="Z_1AF91149_13D5_44B1_BF71_B58819EB8621_.wvu.FilterData" localSheetId="1" hidden="1">'ΠΕΠ 2021-2027'!$A$6:$L$25</definedName>
    <definedName name="Z_1B04D373_71D4_4240_8D0B_619CB7D05097_.wvu.FilterData" localSheetId="1" hidden="1">'ΠΕΠ 2021-2027'!$A$6:$L$25</definedName>
    <definedName name="Z_1BA85475_3ED3_4A41_AC3A_987C937CEE48_.wvu.FilterData" localSheetId="1" hidden="1">'ΠΕΠ 2021-2027'!$A$6:$L$25</definedName>
    <definedName name="Z_1BD0557A_E7A7_4DB6_B027_1EC00507CB95_.wvu.FilterData" localSheetId="1" hidden="1">'ΠΕΠ 2021-2027'!$A$6:$L$25</definedName>
    <definedName name="Z_1C43F5BF_896E_476D_A1AE_58FCDB05D09D_.wvu.FilterData" localSheetId="1" hidden="1">'ΠΕΠ 2021-2027'!$A$6:$L$25</definedName>
    <definedName name="Z_1CE54F82_96D2_4671_AED1_9065BFB96C1F_.wvu.FilterData" localSheetId="1" hidden="1">'ΠΕΠ 2021-2027'!$A$6:$L$25</definedName>
    <definedName name="Z_1CECB101_E0DB_4385_834E_F37681AE218B_.wvu.FilterData" localSheetId="1" hidden="1">'ΠΕΠ 2021-2027'!$A$6:$L$25</definedName>
    <definedName name="Z_1CF161C4_CF65_47DC_9D59_6302B9DAAE49_.wvu.FilterData" localSheetId="1" hidden="1">'ΠΕΠ 2021-2027'!$A$6:$L$25</definedName>
    <definedName name="Z_1CF5EB69_3A0B_4421_9E81_223B014E3439_.wvu.FilterData" localSheetId="1" hidden="1">'ΠΕΠ 2021-2027'!$A$6:$L$25</definedName>
    <definedName name="Z_1D01C45E_D1A5_4355_A8B7_76F471870B64_.wvu.FilterData" localSheetId="1" hidden="1">'ΠΕΠ 2021-2027'!$A$6:$L$25</definedName>
    <definedName name="Z_1D25CBD2_6708_4D26_B4C7_4D23D8DE4701_.wvu.FilterData" localSheetId="1" hidden="1">'ΠΕΠ 2021-2027'!$A$6:$L$25</definedName>
    <definedName name="Z_1D8BF263_1723_43D6_A95A_1649F7CE4FF9_.wvu.FilterData" localSheetId="1" hidden="1">'ΠΕΠ 2021-2027'!$A$6:$L$25</definedName>
    <definedName name="Z_1DBE67CB_F29B_41B5_8347_F46A030EA2AF_.wvu.FilterData" localSheetId="1" hidden="1">'ΠΕΠ 2021-2027'!$A$6:$L$25</definedName>
    <definedName name="Z_1E06A617_8F2C_4D75_BA4D_688F0924CF96_.wvu.FilterData" localSheetId="1" hidden="1">'ΠΕΠ 2021-2027'!$A$6:$L$25</definedName>
    <definedName name="Z_1E1CFB60_6467_4C9D_9D76_FEEFFE85ABE8_.wvu.FilterData" localSheetId="1" hidden="1">'ΠΕΠ 2021-2027'!$A$6:$L$25</definedName>
    <definedName name="Z_1E66B029_A29B_4C66_A686_78E684250CA1_.wvu.FilterData" localSheetId="1" hidden="1">'ΠΕΠ 2021-2027'!$A$6:$L$25</definedName>
    <definedName name="Z_1EF03CD7_78F1_44CB_951F_5E7736725881_.wvu.FilterData" localSheetId="1" hidden="1">'ΠΕΠ 2021-2027'!$A$6:$L$25</definedName>
    <definedName name="Z_1EF61AE6_D399_4255_8BD2_267EB1BB6E93_.wvu.FilterData" localSheetId="1" hidden="1">'ΠΕΠ 2021-2027'!$A$6:$L$25</definedName>
    <definedName name="Z_1F58140C_BEBB_4B86_A98B_2A31290FFA47_.wvu.FilterData" localSheetId="1" hidden="1">'ΠΕΠ 2021-2027'!$A$6:$L$25</definedName>
    <definedName name="Z_1FB91851_EA31_4721_8BBD_596EF94C38F6_.wvu.FilterData" localSheetId="1" hidden="1">'ΠΕΠ 2021-2027'!$A$6:$L$175</definedName>
    <definedName name="Z_1FC035E1_4C31_42F8_8930_ACCF9BE95E8F_.wvu.FilterData" localSheetId="1" hidden="1">'ΠΕΠ 2021-2027'!$A$6:$L$25</definedName>
    <definedName name="Z_1FC0FC64_8BA8_4E39_9293_65A4B3B0E8FB_.wvu.FilterData" localSheetId="1" hidden="1">'ΠΕΠ 2021-2027'!$A$6:$L$25</definedName>
    <definedName name="Z_1FF42EE0_3420_4811_A3F2_FFBE63754AD8_.wvu.FilterData" localSheetId="1" hidden="1">'ΠΕΠ 2021-2027'!$A$6:$L$25</definedName>
    <definedName name="Z_1FF6E7F0_2495_415A_B2BC_561216D2A636_.wvu.FilterData" localSheetId="1" hidden="1">'ΠΕΠ 2021-2027'!$A$6:$L$25</definedName>
    <definedName name="Z_201097B4_80D2_4B97_9761_C51503AFB62A_.wvu.FilterData" localSheetId="1" hidden="1">'ΠΕΠ 2021-2027'!$A$6:$L$25</definedName>
    <definedName name="Z_2032C1A3_A3EE_438F_9E43_67CFD182BF84_.wvu.FilterData" localSheetId="1" hidden="1">'ΠΕΠ 2021-2027'!$A$6:$L$25</definedName>
    <definedName name="Z_20443B8D_EDD5_430A_857A_1B3DB5F5E8FC_.wvu.FilterData" localSheetId="1" hidden="1">'ΠΕΠ 2021-2027'!$A$6:$L$25</definedName>
    <definedName name="Z_2058276C_6E34_4B0D_9C8C_79FB4D9D7A9E_.wvu.FilterData" localSheetId="1" hidden="1">'ΠΕΠ 2021-2027'!$A$6:$L$25</definedName>
    <definedName name="Z_208F0593_2F85_4448_98CD_F4C4E29C0814_.wvu.FilterData" localSheetId="1" hidden="1">'ΠΕΠ 2021-2027'!$A$6:$L$175</definedName>
    <definedName name="Z_20A9DDCF_9A7D_472C_B9DB_28C854C2ADEB_.wvu.FilterData" localSheetId="1" hidden="1">'ΠΕΠ 2021-2027'!$A$6:$L$25</definedName>
    <definedName name="Z_20BDDCF6_68AB_4B2C_9C66_DF8AFCEDDD19_.wvu.FilterData" localSheetId="1" hidden="1">'ΠΕΠ 2021-2027'!$A$6:$L$25</definedName>
    <definedName name="Z_20DD80DF_D801_43E1_B9FA_7BDC44D18954_.wvu.FilterData" localSheetId="1" hidden="1">'ΠΕΠ 2021-2027'!$A$6:$L$25</definedName>
    <definedName name="Z_216BD1D8_3B87_4D79_BA8C_0E593EFEDDEF_.wvu.FilterData" localSheetId="1" hidden="1">'ΠΕΠ 2021-2027'!$A$6:$L$25</definedName>
    <definedName name="Z_217D0FB4_44F3_4CCF_A7B6_7064DD5A8100_.wvu.FilterData" localSheetId="1" hidden="1">'ΠΕΠ 2021-2027'!$A$6:$L$25</definedName>
    <definedName name="Z_2183B7BA_0F04_4678_B95F_F17DAAB1D1AE_.wvu.FilterData" localSheetId="1" hidden="1">'ΠΕΠ 2021-2027'!$A$6:$L$25</definedName>
    <definedName name="Z_219365F1_0BD4_4A5C_8935_037A7D8A544C_.wvu.FilterData" localSheetId="1" hidden="1">'ΠΕΠ 2021-2027'!$A$6:$L$25</definedName>
    <definedName name="Z_21B883D2_0EE3_40ED_A286_4FDD36D708EF_.wvu.FilterData" localSheetId="1" hidden="1">'ΠΕΠ 2021-2027'!$A$6:$L$175</definedName>
    <definedName name="Z_21DE25F7_AA05_42EB_BBDF_DD15FFB82324_.wvu.FilterData" localSheetId="1" hidden="1">'ΠΕΠ 2021-2027'!$A$6:$L$25</definedName>
    <definedName name="Z_22C5D292_B31F_475B_B3D6_1453E729993A_.wvu.FilterData" localSheetId="1" hidden="1">'ΠΕΠ 2021-2027'!$A$6:$L$25</definedName>
    <definedName name="Z_22F4E2E2_7557_46BF_99C1_48FC240C05D7_.wvu.FilterData" localSheetId="1" hidden="1">'ΠΕΠ 2021-2027'!$A$6:$L$175</definedName>
    <definedName name="Z_23302C01_CE5C_42E0_BD99_060C45FC36B7_.wvu.FilterData" localSheetId="1" hidden="1">'ΠΕΠ 2021-2027'!$A$6:$L$25</definedName>
    <definedName name="Z_234510E2_F812_46AF_88F7_4510C5C48E29_.wvu.FilterData" localSheetId="1" hidden="1">'ΠΕΠ 2021-2027'!$A$6:$L$25</definedName>
    <definedName name="Z_234950C2_BB7D_4EDB_BD02_F2177F1969CE_.wvu.FilterData" localSheetId="1" hidden="1">'ΠΕΠ 2021-2027'!$A$6:$L$25</definedName>
    <definedName name="Z_23652AFF_1F42_43E9_9443_331D9416B2C8_.wvu.FilterData" localSheetId="1" hidden="1">'ΠΕΠ 2021-2027'!$A$6:$L$25</definedName>
    <definedName name="Z_23676D29_981B_4389_95BF_A1749B91B909_.wvu.FilterData" localSheetId="1" hidden="1">'ΠΕΠ 2021-2027'!$A$6:$L$25</definedName>
    <definedName name="Z_23C848B1_04ED_4709_A04A_D16147B65927_.wvu.FilterData" localSheetId="1" hidden="1">'ΠΕΠ 2021-2027'!$A$6:$L$25</definedName>
    <definedName name="Z_23DCD2A7_45A6_441E_8C3A_961AAD223BCB_.wvu.FilterData" localSheetId="1" hidden="1">'ΠΕΠ 2021-2027'!$A$6:$L$25</definedName>
    <definedName name="Z_23EE162D_AE6C_4CF7_93E1_34EAD570A673_.wvu.FilterData" localSheetId="1" hidden="1">'ΠΕΠ 2021-2027'!$A$6:$L$25</definedName>
    <definedName name="Z_23F1EA05_1BC9_4576_B96E_EDECF19BFAB4_.wvu.FilterData" localSheetId="1" hidden="1">'ΠΕΠ 2021-2027'!$A$6:$L$25</definedName>
    <definedName name="Z_240DF0D2_447E_478F_9139_BFB45DA194BF_.wvu.FilterData" localSheetId="1" hidden="1">'ΠΕΠ 2021-2027'!$A$6:$L$25</definedName>
    <definedName name="Z_241A5BDF_0FA7_49DC_A66D_E35EA59DD96F_.wvu.FilterData" localSheetId="1" hidden="1">'ΠΕΠ 2021-2027'!$A$6:$L$25</definedName>
    <definedName name="Z_24819D5B_DC1F_4BEC_9BC4_B25A6B0856AA_.wvu.FilterData" localSheetId="1" hidden="1">'ΠΕΠ 2021-2027'!$A$6:$L$25</definedName>
    <definedName name="Z_248A9CC8_7D8A_4BA4_9F04_7E023E0459C3_.wvu.FilterData" localSheetId="1" hidden="1">'ΠΕΠ 2021-2027'!$A$6:$L$25</definedName>
    <definedName name="Z_24B03895_E074_47FD_ABCE_D3049B800F4A_.wvu.FilterData" localSheetId="1" hidden="1">'ΠΕΠ 2021-2027'!$A$6:$L$25</definedName>
    <definedName name="Z_24BCBF84_3146_4A22_A52F_2C2F6CAB0724_.wvu.FilterData" localSheetId="1" hidden="1">'ΠΕΠ 2021-2027'!$A$6:$L$25</definedName>
    <definedName name="Z_24E86C19_2685_41BD_B20E_168A7B949B31_.wvu.FilterData" localSheetId="1" hidden="1">'ΠΕΠ 2021-2027'!$A$6:$L$25</definedName>
    <definedName name="Z_24E93416_8D41_474F_8CA0_0670852746F5_.wvu.FilterData" localSheetId="1" hidden="1">'ΠΕΠ 2021-2027'!$A$6:$L$25</definedName>
    <definedName name="Z_250A4CFB_DE40_4513_BA0D_EF85C9FC2125_.wvu.FilterData" localSheetId="1" hidden="1">'ΠΕΠ 2021-2027'!$A$6:$L$25</definedName>
    <definedName name="Z_25279AC9_D533_4F4F_8558_4DBB69F252B2_.wvu.FilterData" localSheetId="1" hidden="1">'ΠΕΠ 2021-2027'!$A$6:$L$25</definedName>
    <definedName name="Z_252C1295_5919_450A_96FF_9E5FAC561138_.wvu.FilterData" localSheetId="1" hidden="1">'ΠΕΠ 2021-2027'!$A$6:$L$175</definedName>
    <definedName name="Z_2574EDB0_1E94_4725_A5DB_594FB32C93AC_.wvu.FilterData" localSheetId="1" hidden="1">'ΠΕΠ 2021-2027'!$A$6:$L$25</definedName>
    <definedName name="Z_25BD04A2_50D8_40B3_A935_2EAFDDAE319A_.wvu.FilterData" localSheetId="1" hidden="1">'ΠΕΠ 2021-2027'!$A$6:$L$25</definedName>
    <definedName name="Z_2620CB0D_E549_4BA2_8ACD_B560ABFC16A1_.wvu.FilterData" localSheetId="1" hidden="1">'ΠΕΠ 2021-2027'!$A$6:$L$25</definedName>
    <definedName name="Z_262E506D_9F76_4879_B36C_0E4670FA1F28_.wvu.FilterData" localSheetId="1" hidden="1">'ΠΕΠ 2021-2027'!$A$6:$L$175</definedName>
    <definedName name="Z_263F5874_9FAA_465B_BCFA_2A1532AC4B1A_.wvu.FilterData" localSheetId="1" hidden="1">'ΠΕΠ 2021-2027'!$A$6:$L$25</definedName>
    <definedName name="Z_264558E5_2CB5_405E_ABD8_11CB4B5163DF_.wvu.FilterData" localSheetId="1" hidden="1">'ΠΕΠ 2021-2027'!$A$6:$L$25</definedName>
    <definedName name="Z_266F5B94_EA12_4028_892C_52A79656880E_.wvu.FilterData" localSheetId="1" hidden="1">'ΠΕΠ 2021-2027'!$A$6:$L$25</definedName>
    <definedName name="Z_26D359D6_C0E4_47C6_83DB_F78020D4F6E5_.wvu.FilterData" localSheetId="1" hidden="1">'ΠΕΠ 2021-2027'!$A$6:$L$175</definedName>
    <definedName name="Z_27191624_9794_4017_85A2_E515D92A9985_.wvu.FilterData" localSheetId="1" hidden="1">'ΠΕΠ 2021-2027'!$A$6:$L$25</definedName>
    <definedName name="Z_2724E085_1258_405C_97BF_1D38C240655F_.wvu.FilterData" localSheetId="1" hidden="1">'ΠΕΠ 2021-2027'!$A$6:$L$175</definedName>
    <definedName name="Z_27297281_5823_4646_B91B_A9A929A4C6F7_.wvu.FilterData" localSheetId="1" hidden="1">'ΠΕΠ 2021-2027'!$A$6:$L$175</definedName>
    <definedName name="Z_276AEC34_4AA4_4F55_AFCD_0A817BE80076_.wvu.FilterData" localSheetId="1" hidden="1">'ΠΕΠ 2021-2027'!$A$6:$L$25</definedName>
    <definedName name="Z_2780E16B_C280_408F_BD70_22065F29EDFB_.wvu.FilterData" localSheetId="1" hidden="1">'ΠΕΠ 2021-2027'!$A$6:$L$25</definedName>
    <definedName name="Z_27A0077F_182C_4BB9_82A9_74F2302AC44C_.wvu.FilterData" localSheetId="1" hidden="1">'ΠΕΠ 2021-2027'!$A$6:$L$25</definedName>
    <definedName name="Z_2815567A_7377_4EB9_9BF7_BBE946E6DA8A_.wvu.FilterData" localSheetId="1" hidden="1">'ΠΕΠ 2021-2027'!$A$6:$L$25</definedName>
    <definedName name="Z_28186007_ED4F_420D_BAF9_F96711655184_.wvu.FilterData" localSheetId="1" hidden="1">'ΠΕΠ 2021-2027'!$A$6:$L$25</definedName>
    <definedName name="Z_28DC804A_4E94_4071_B367_9C056CD4D096_.wvu.FilterData" localSheetId="1" hidden="1">'ΠΕΠ 2021-2027'!$A$6:$L$25</definedName>
    <definedName name="Z_28E6BDBA_A0BB_4024_9015_5D9415504827_.wvu.FilterData" localSheetId="1" hidden="1">'ΠΕΠ 2021-2027'!$A$6:$L$25</definedName>
    <definedName name="Z_29247BB8_7BBF_49A2_8515_22C6D34D7486_.wvu.FilterData" localSheetId="1" hidden="1">'ΠΕΠ 2021-2027'!$A$6:$L$175</definedName>
    <definedName name="Z_293765F7_3A65_432B_9A16_602424395A83_.wvu.FilterData" localSheetId="1" hidden="1">'ΠΕΠ 2021-2027'!$A$6:$L$25</definedName>
    <definedName name="Z_29497CC0_EAAF_4E7C_94E7_1500D4219247_.wvu.FilterData" localSheetId="1" hidden="1">'ΠΕΠ 2021-2027'!$A$6:$L$25</definedName>
    <definedName name="Z_29D3D43C_6C62_4129_95B1_E9DFFEF48EFF_.wvu.FilterData" localSheetId="1" hidden="1">'ΠΕΠ 2021-2027'!$A$6:$L$25</definedName>
    <definedName name="Z_2A0EE006_C02B_463E_9CC5_5B0ABB940524_.wvu.FilterData" localSheetId="1" hidden="1">'ΠΕΠ 2021-2027'!$A$6:$L$25</definedName>
    <definedName name="Z_2A6CACDC_66C8_4874_8EA8_C8E9ED966A9C_.wvu.FilterData" localSheetId="1" hidden="1">'ΠΕΠ 2021-2027'!$A$6:$L$25</definedName>
    <definedName name="Z_2AC7D7D2_0A79_4D50_A694_574FF0238BE8_.wvu.FilterData" localSheetId="1" hidden="1">'ΠΕΠ 2021-2027'!$A$6:$L$25</definedName>
    <definedName name="Z_2ADFEE00_02AC_435D_8DBE_862926CF3E5C_.wvu.FilterData" localSheetId="1" hidden="1">'ΠΕΠ 2021-2027'!$A$6:$L$25</definedName>
    <definedName name="Z_2AE4066D_B9A6_4496_BE9A_D8BE6E9FE1DB_.wvu.FilterData" localSheetId="1" hidden="1">'ΠΕΠ 2021-2027'!$A$6:$L$175</definedName>
    <definedName name="Z_2B7954F7_A56F_4B1A_82B0_09CA62F330D2_.wvu.FilterData" localSheetId="1" hidden="1">'ΠΕΠ 2021-2027'!$A$6:$L$175</definedName>
    <definedName name="Z_2B8DD66E_0CE4_41A6_BEB9_6A6849D3DA4C_.wvu.FilterData" localSheetId="1" hidden="1">'ΠΕΠ 2021-2027'!$A$6:$L$25</definedName>
    <definedName name="Z_2BA8F799_C916_4812_B23B_86BAABCA3434_.wvu.FilterData" localSheetId="1" hidden="1">'ΠΕΠ 2021-2027'!$A$6:$L$25</definedName>
    <definedName name="Z_2BCFB5D4_4889_4B53_88EC_AF27BB158AA2_.wvu.FilterData" localSheetId="1" hidden="1">'ΠΕΠ 2021-2027'!$A$6:$L$25</definedName>
    <definedName name="Z_2BD1102C_A222_4534_AFF7_A27F05D0C8E6_.wvu.FilterData" localSheetId="1" hidden="1">'ΠΕΠ 2021-2027'!$A$6:$L$25</definedName>
    <definedName name="Z_2C077CA7_ACD9_48EF_B185_B8F631997A56_.wvu.FilterData" localSheetId="1" hidden="1">'ΠΕΠ 2021-2027'!$A$6:$L$25</definedName>
    <definedName name="Z_2C1E70E5_E6E1_4809_9C66_9497BCE2100F_.wvu.FilterData" localSheetId="1" hidden="1">'ΠΕΠ 2021-2027'!$A$6:$L$25</definedName>
    <definedName name="Z_2C45A5E0_E120_4832_861F_B7446E79AED4_.wvu.FilterData" localSheetId="1" hidden="1">'ΠΕΠ 2021-2027'!$A$6:$L$25</definedName>
    <definedName name="Z_2C6AC3D1_D5D4_4C13_8D0B_6DD6A6B770B6_.wvu.FilterData" localSheetId="1" hidden="1">'ΠΕΠ 2021-2027'!$A$6:$L$25</definedName>
    <definedName name="Z_2C9B1E0C_076A_47B4_BA11_FD33C0A56F51_.wvu.FilterData" localSheetId="1" hidden="1">'ΠΕΠ 2021-2027'!$A$6:$L$175</definedName>
    <definedName name="Z_2CA3470C_EEB5_409A_9010_CE0564E76491_.wvu.FilterData" localSheetId="1" hidden="1">'ΠΕΠ 2021-2027'!$A$6:$L$25</definedName>
    <definedName name="Z_2D0ED3C1_75F7_4CD9_9CA2_C48E210EC35E_.wvu.FilterData" localSheetId="1" hidden="1">'ΠΕΠ 2021-2027'!$A$6:$L$25</definedName>
    <definedName name="Z_2D60315F_CCFE_4EA5_8D69_84D3F3E21D13_.wvu.FilterData" localSheetId="1" hidden="1">'ΠΕΠ 2021-2027'!$A$6:$L$175</definedName>
    <definedName name="Z_2D6657E1_BD1C_4639_AD76_6F78BBF59280_.wvu.FilterData" localSheetId="1" hidden="1">'ΠΕΠ 2021-2027'!$A$6:$L$25</definedName>
    <definedName name="Z_2DFBBABC_FE0D_4957_AFE2_AFBFBADDF41E_.wvu.FilterData" localSheetId="1" hidden="1">'ΠΕΠ 2021-2027'!$A$6:$L$25</definedName>
    <definedName name="Z_2E2511CC_A41D_4853_BE16_57A6D9D71D28_.wvu.FilterData" localSheetId="1" hidden="1">'ΠΕΠ 2021-2027'!$A$6:$L$25</definedName>
    <definedName name="Z_2E2FB038_AEC8_4962_9C0F_8FE740FB8F50_.wvu.FilterData" localSheetId="1" hidden="1">'ΠΕΠ 2021-2027'!$A$6:$L$175</definedName>
    <definedName name="Z_2E388FC3_331A_400A_9852_499467B82A78_.wvu.FilterData" localSheetId="1" hidden="1">'ΠΕΠ 2021-2027'!$A$6:$L$25</definedName>
    <definedName name="Z_2E898182_930E_4707_A445_9D1A522B8AC6_.wvu.FilterData" localSheetId="1" hidden="1">'ΠΕΠ 2021-2027'!$A$6:$L$25</definedName>
    <definedName name="Z_2EE923F5_803B_4957_AB3B_7F0B384913A8_.wvu.FilterData" localSheetId="1" hidden="1">'ΠΕΠ 2021-2027'!$A$6:$L$25</definedName>
    <definedName name="Z_2F05ECCC_D908_40DD_8350_C7DD5EF75697_.wvu.FilterData" localSheetId="1" hidden="1">'ΠΕΠ 2021-2027'!$A$6:$L$25</definedName>
    <definedName name="Z_2FF8B385_54D3_490A_B181_B6E1DE78058F_.wvu.FilterData" localSheetId="1" hidden="1">'ΠΕΠ 2021-2027'!$A$6:$L$25</definedName>
    <definedName name="Z_307CAD2C_4C12_408D_93A7_96410B624349_.wvu.FilterData" localSheetId="1" hidden="1">'ΠΕΠ 2021-2027'!$A$6:$L$25</definedName>
    <definedName name="Z_3097C7A7_21EA_4748_8EAD_A0BB639F2EFD_.wvu.FilterData" localSheetId="1" hidden="1">'ΠΕΠ 2021-2027'!$A$6:$L$25</definedName>
    <definedName name="Z_30CD3B93_590A_4D2A_A9D2_39D9AE163B7C_.wvu.FilterData" localSheetId="1" hidden="1">'ΠΕΠ 2021-2027'!$A$6:$L$25</definedName>
    <definedName name="Z_30EFFE64_05A7_4F3E_AD35_746088C658E6_.wvu.FilterData" localSheetId="1" hidden="1">'ΠΕΠ 2021-2027'!$A$6:$L$25</definedName>
    <definedName name="Z_30EFFE64_05A7_4F3E_AD35_746088C658E6_.wvu.PrintArea" localSheetId="1" hidden="1">'ΠΕΠ 2021-2027'!$A$8:$L$173</definedName>
    <definedName name="Z_30EFFE64_05A7_4F3E_AD35_746088C658E6_.wvu.PrintTitles" localSheetId="1" hidden="1">'ΠΕΠ 2021-2027'!$1:$6</definedName>
    <definedName name="Z_30F48299_F940_47DA_89DA_BD5A7E656C3A_.wvu.FilterData" localSheetId="1" hidden="1">'ΠΕΠ 2021-2027'!$A$6:$L$25</definedName>
    <definedName name="Z_31010139_2B46_4732_94DD_B94D5D65088D_.wvu.FilterData" localSheetId="1" hidden="1">'ΠΕΠ 2021-2027'!$A$6:$L$25</definedName>
    <definedName name="Z_31575EA6_9D5D_495D_97C7_5A0D0A05B43D_.wvu.FilterData" localSheetId="1" hidden="1">'ΠΕΠ 2021-2027'!$A$6:$L$25</definedName>
    <definedName name="Z_3162E220_DBC2_4DF8_A9CA_6C0F4106D328_.wvu.FilterData" localSheetId="1" hidden="1">'ΠΕΠ 2021-2027'!$A$6:$L$175</definedName>
    <definedName name="Z_318C7E36_1091_44A6_BBD7_D40010025886_.wvu.FilterData" localSheetId="1" hidden="1">'ΠΕΠ 2021-2027'!$A$6:$L$25</definedName>
    <definedName name="Z_31BA062C_A11A_45AD_97FC_8B50892731EE_.wvu.FilterData" localSheetId="1" hidden="1">'ΠΕΠ 2021-2027'!$A$6:$L$175</definedName>
    <definedName name="Z_31BEDA35_BC43_455F_8E64_97D3E3ABA052_.wvu.FilterData" localSheetId="1" hidden="1">'ΠΕΠ 2021-2027'!$A$6:$L$25</definedName>
    <definedName name="Z_31CD93EF_879A_4658_941D_B906926DB4A9_.wvu.FilterData" localSheetId="1" hidden="1">'ΠΕΠ 2021-2027'!$A$6:$L$25</definedName>
    <definedName name="Z_3229B439_4699_4A1F_992C_CF08ED15DD22_.wvu.FilterData" localSheetId="1" hidden="1">'ΠΕΠ 2021-2027'!$A$6:$L$25</definedName>
    <definedName name="Z_324D7B5E_BB85_4D93_8E8C_0B5A0EF2277F_.wvu.FilterData" localSheetId="1" hidden="1">'ΠΕΠ 2021-2027'!$A$6:$L$25</definedName>
    <definedName name="Z_324FFE72_56B7_48E3_9D5D_A2F794354EB2_.wvu.FilterData" localSheetId="1" hidden="1">'ΠΕΠ 2021-2027'!$A$6:$L$25</definedName>
    <definedName name="Z_3251FF1D_62D7_4141_B443_A4385434C4DE_.wvu.FilterData" localSheetId="1" hidden="1">'ΠΕΠ 2021-2027'!$A$6:$L$25</definedName>
    <definedName name="Z_325D3C1B_87EA_4598_989C_3A35CF731B45_.wvu.FilterData" localSheetId="1" hidden="1">'ΠΕΠ 2021-2027'!$A$6:$L$25</definedName>
    <definedName name="Z_3278EA32_A1CA_4C85_B378_B637427554AC_.wvu.FilterData" localSheetId="1" hidden="1">'ΠΕΠ 2021-2027'!$A$6:$L$25</definedName>
    <definedName name="Z_327DB9AD_71BC_4746_A0BB_960CA335418A_.wvu.FilterData" localSheetId="1" hidden="1">'ΠΕΠ 2021-2027'!$A$6:$L$25</definedName>
    <definedName name="Z_32847CF2_8F46_4045_BF12_F5B3E029E34B_.wvu.FilterData" localSheetId="1" hidden="1">'ΠΕΠ 2021-2027'!$A$6:$L$25</definedName>
    <definedName name="Z_332C293C_16E5_4E6D_86E7_174EA2030152_.wvu.FilterData" localSheetId="1" hidden="1">'ΠΕΠ 2021-2027'!$A$6:$L$175</definedName>
    <definedName name="Z_333E582D_6B71_4F56_AC7F_2F5B75846777_.wvu.FilterData" localSheetId="1" hidden="1">'ΠΕΠ 2021-2027'!$A$6:$L$25</definedName>
    <definedName name="Z_334A0E31_A09D_41AA_8365_49AC30E2375A_.wvu.FilterData" localSheetId="1" hidden="1">'ΠΕΠ 2021-2027'!$A$6:$L$175</definedName>
    <definedName name="Z_334BB067_F9A8_4EC6_9A35_3CF79D5EC79B_.wvu.FilterData" localSheetId="1" hidden="1">'ΠΕΠ 2021-2027'!$A$6:$L$175</definedName>
    <definedName name="Z_33529DCC_23E6_46D9_B8A7_7C0EC1D12CE4_.wvu.FilterData" localSheetId="1" hidden="1">'ΠΕΠ 2021-2027'!$A$6:$L$25</definedName>
    <definedName name="Z_34269BEC_0D28_41E1_BA1A_1F398295744E_.wvu.FilterData" localSheetId="1" hidden="1">'ΠΕΠ 2021-2027'!$A$6:$L$25</definedName>
    <definedName name="Z_3454866D_D04E_453C_B90F_6795BDF5D376_.wvu.FilterData" localSheetId="1" hidden="1">'ΠΕΠ 2021-2027'!$A$6:$L$175</definedName>
    <definedName name="Z_3454866D_D04E_453C_B90F_6795BDF5D376_.wvu.PrintArea" localSheetId="1" hidden="1">'ΠΕΠ 2021-2027'!$A$8:$L$173</definedName>
    <definedName name="Z_3454866D_D04E_453C_B90F_6795BDF5D376_.wvu.PrintTitles" localSheetId="1" hidden="1">'ΠΕΠ 2021-2027'!$1:$6</definedName>
    <definedName name="Z_34687023_A35B_4946_BB82_70527E744764_.wvu.FilterData" localSheetId="1" hidden="1">'ΠΕΠ 2021-2027'!$A$6:$L$25</definedName>
    <definedName name="Z_34FA7E14_E313_479E_ABAD_9F38B311E7D1_.wvu.FilterData" localSheetId="1" hidden="1">'ΠΕΠ 2021-2027'!$A$6:$L$25</definedName>
    <definedName name="Z_34FFCA49_C0DA_407F_B244_E9F7989F3C94_.wvu.FilterData" localSheetId="1" hidden="1">'ΠΕΠ 2021-2027'!$A$6:$L$25</definedName>
    <definedName name="Z_35712142_8753_4E29_9DC4_6BB3B217926D_.wvu.FilterData" localSheetId="1" hidden="1">'ΠΕΠ 2021-2027'!$A$6:$L$25</definedName>
    <definedName name="Z_35BBD46F_648E_4B4D_82BD_0E9EB1C1CB84_.wvu.FilterData" localSheetId="1" hidden="1">'ΠΕΠ 2021-2027'!$A$6:$L$175</definedName>
    <definedName name="Z_35CFC975_B803_4678_A13D_F69AFB5F6900_.wvu.FilterData" localSheetId="1" hidden="1">'ΠΕΠ 2021-2027'!$A$6:$L$25</definedName>
    <definedName name="Z_35FB047D_FA7A_4F67_B287_408B23C2A02D_.wvu.FilterData" localSheetId="1" hidden="1">'ΠΕΠ 2021-2027'!$A$6:$L$25</definedName>
    <definedName name="Z_360C349A_ADA9_4634_A160_34098288F7E7_.wvu.FilterData" localSheetId="1" hidden="1">'ΠΕΠ 2021-2027'!$A$6:$L$25</definedName>
    <definedName name="Z_3610D9AD_15BB_40E3_BFAF_BE7E73663A66_.wvu.FilterData" localSheetId="1" hidden="1">'ΠΕΠ 2021-2027'!$A$6:$L$25</definedName>
    <definedName name="Z_362856C8_256B_4C0E_A3CF_24C2F8758157_.wvu.FilterData" localSheetId="1" hidden="1">'ΠΕΠ 2021-2027'!$A$6:$L$25</definedName>
    <definedName name="Z_363D0F9E_9BCB_474E_AF2A_85E582BE0F1B_.wvu.FilterData" localSheetId="1" hidden="1">'ΠΕΠ 2021-2027'!$A$6:$L$25</definedName>
    <definedName name="Z_364825E2_20E2_4268_9D7C_2268FB2CEB7C_.wvu.FilterData" localSheetId="1" hidden="1">'ΠΕΠ 2021-2027'!$A$6:$L$25</definedName>
    <definedName name="Z_3656EDEA_D11E_4B24_89BD_B9AD5AF764BB_.wvu.FilterData" localSheetId="1" hidden="1">'ΠΕΠ 2021-2027'!$A$6:$L$25</definedName>
    <definedName name="Z_369B4394_067E_4422_8E30_6E3BCB849C5A_.wvu.FilterData" localSheetId="1" hidden="1">'ΠΕΠ 2021-2027'!$A$6:$L$25</definedName>
    <definedName name="Z_36AA5294_E67A_48AC_8AE9_C1527F6E23EA_.wvu.FilterData" localSheetId="1" hidden="1">'ΠΕΠ 2021-2027'!$A$6:$L$25</definedName>
    <definedName name="Z_36B099F7_135D_4EC1_9655_958D117ED818_.wvu.FilterData" localSheetId="1" hidden="1">'ΠΕΠ 2021-2027'!$A$6:$L$175</definedName>
    <definedName name="Z_36D2F947_CAF9_4621_9ECB_EE69EC10F8C7_.wvu.FilterData" localSheetId="1" hidden="1">'ΠΕΠ 2021-2027'!$A$6:$L$25</definedName>
    <definedName name="Z_37542D9C_C870_4922_B250_AED39383DDCE_.wvu.FilterData" localSheetId="1" hidden="1">'ΠΕΠ 2021-2027'!$A$6:$L$175</definedName>
    <definedName name="Z_37819A29_4142_43FC_95B1_541BC463E881_.wvu.FilterData" localSheetId="1" hidden="1">'ΠΕΠ 2021-2027'!$A$6:$L$25</definedName>
    <definedName name="Z_3782342E_D3AD_41DE_8FE1_6092728B6DCE_.wvu.FilterData" localSheetId="1" hidden="1">'ΠΕΠ 2021-2027'!$A$6:$L$25</definedName>
    <definedName name="Z_37A43AF3_B7FE_4E00_B8E3_EBD9167934B0_.wvu.FilterData" localSheetId="1" hidden="1">'ΠΕΠ 2021-2027'!$A$6:$L$25</definedName>
    <definedName name="Z_37A4F3B1_ABAD_42BE_96D8_C76E1EB2FBC9_.wvu.FilterData" localSheetId="1" hidden="1">'ΠΕΠ 2021-2027'!$A$6:$L$25</definedName>
    <definedName name="Z_37A8FF25_5810_44B0_80F8_925E8099AF96_.wvu.FilterData" localSheetId="1" hidden="1">'ΠΕΠ 2021-2027'!$A$6:$L$175</definedName>
    <definedName name="Z_37A8FF25_5810_44B0_80F8_925E8099AF96_.wvu.PrintArea" localSheetId="1" hidden="1">'ΠΕΠ 2021-2027'!$A$8:$L$173</definedName>
    <definedName name="Z_37A8FF25_5810_44B0_80F8_925E8099AF96_.wvu.PrintTitles" localSheetId="1" hidden="1">'ΠΕΠ 2021-2027'!$1:$6</definedName>
    <definedName name="Z_37AD5DE9_CC62_4709_ACBC_EAA672590E26_.wvu.FilterData" localSheetId="1" hidden="1">'ΠΕΠ 2021-2027'!$A$6:$L$25</definedName>
    <definedName name="Z_37CB1E3C_E681_4178_B506_35A7470932FA_.wvu.FilterData" localSheetId="1" hidden="1">'ΠΕΠ 2021-2027'!$A$6:$L$25</definedName>
    <definedName name="Z_37DEF8C7_EF2A_4DCF_8F58_AC23F8BCDBEF_.wvu.FilterData" localSheetId="1" hidden="1">'ΠΕΠ 2021-2027'!$A$6:$L$175</definedName>
    <definedName name="Z_37F39758_02D0_4006_A2A2_09A562788060_.wvu.FilterData" localSheetId="1" hidden="1">'ΠΕΠ 2021-2027'!$A$6:$L$25</definedName>
    <definedName name="Z_383C5B77_CEB3_435B_8F76_AA322BE4DCBE_.wvu.FilterData" localSheetId="1" hidden="1">'ΠΕΠ 2021-2027'!$A$6:$L$25</definedName>
    <definedName name="Z_383C5B77_CEB3_435B_8F76_AA322BE4DCBE_.wvu.PrintArea" localSheetId="1" hidden="1">'ΠΕΠ 2021-2027'!$A$8:$L$173</definedName>
    <definedName name="Z_383C5B77_CEB3_435B_8F76_AA322BE4DCBE_.wvu.PrintTitles" localSheetId="1" hidden="1">'ΠΕΠ 2021-2027'!$1:$6</definedName>
    <definedName name="Z_383DCDDC_1CB1_46D5_BE92_DF814937EACC_.wvu.FilterData" localSheetId="1" hidden="1">'ΠΕΠ 2021-2027'!$A$6:$L$175</definedName>
    <definedName name="Z_385F271C_8F0D_47FF_89A5_5A4405D0B205_.wvu.FilterData" localSheetId="1" hidden="1">'ΠΕΠ 2021-2027'!$A$6:$L$25</definedName>
    <definedName name="Z_38741434_E183_4C05_AF91_09614FC2493E_.wvu.FilterData" localSheetId="1" hidden="1">'ΠΕΠ 2021-2027'!$A$6:$L$25</definedName>
    <definedName name="Z_38B4E8F6_C4F4_46C4_A200_AFD893DFD65E_.wvu.FilterData" localSheetId="1" hidden="1">'ΠΕΠ 2021-2027'!$A$6:$L$175</definedName>
    <definedName name="Z_38CD7CEE_73D2_42F4_B5AB_C69D6FF6B8D1_.wvu.FilterData" localSheetId="1" hidden="1">'ΠΕΠ 2021-2027'!$A$6:$L$25</definedName>
    <definedName name="Z_38DCB5DE_D212_40A1_BA1A_3DFC58BF448D_.wvu.FilterData" localSheetId="1" hidden="1">'ΠΕΠ 2021-2027'!$A$6:$L$175</definedName>
    <definedName name="Z_390E2C74_04DE_49ED_B898_919A24058BF9_.wvu.FilterData" localSheetId="1" hidden="1">'ΠΕΠ 2021-2027'!$A$6:$L$25</definedName>
    <definedName name="Z_39212DA4_635E_4837_AE5C_EA28C4C6B00B_.wvu.FilterData" localSheetId="1" hidden="1">'ΠΕΠ 2021-2027'!$A$6:$L$25</definedName>
    <definedName name="Z_3976AB01_8A26_4C08_AB67_BF8AB1191D71_.wvu.FilterData" localSheetId="1" hidden="1">'ΠΕΠ 2021-2027'!$A$6:$L$25</definedName>
    <definedName name="Z_39AD0762_8E85_4FB4_BDAE_32084A3AC864_.wvu.FilterData" localSheetId="1" hidden="1">'ΠΕΠ 2021-2027'!$A$6:$L$25</definedName>
    <definedName name="Z_39EB371A_2008_4CEC_A83F_36FA46B51A6B_.wvu.FilterData" localSheetId="1" hidden="1">'ΠΕΠ 2021-2027'!$A$6:$L$175</definedName>
    <definedName name="Z_3A5C74CB_BB10_46EF_9EED_81690793536E_.wvu.FilterData" localSheetId="1" hidden="1">'ΠΕΠ 2021-2027'!$A$6:$L$25</definedName>
    <definedName name="Z_3A86FE6E_0A4E_4D9D_BD88_E5D6E7E46D0D_.wvu.FilterData" localSheetId="1" hidden="1">'ΠΕΠ 2021-2027'!$A$6:$L$25</definedName>
    <definedName name="Z_3A879540_A9CC_4834_BEE4_EC066E5C195D_.wvu.FilterData" localSheetId="1" hidden="1">'ΠΕΠ 2021-2027'!$A$6:$L$25</definedName>
    <definedName name="Z_3AA53326_805C_479F_A45F_10C7665D9AE4_.wvu.FilterData" localSheetId="1" hidden="1">'ΠΕΠ 2021-2027'!$A$6:$L$25</definedName>
    <definedName name="Z_3AAD5A91_3393_4ED7_AD16_287BCC6AD4C9_.wvu.FilterData" localSheetId="1" hidden="1">'ΠΕΠ 2021-2027'!$A$6:$L$25</definedName>
    <definedName name="Z_3ABAA496_7F8E_41C4_B67E_17C5C491F6D3_.wvu.FilterData" localSheetId="1" hidden="1">'ΠΕΠ 2021-2027'!$A$6:$L$25</definedName>
    <definedName name="Z_3ACE0953_2668_4E60_94E1_4185EDBC660C_.wvu.FilterData" localSheetId="1" hidden="1">'ΠΕΠ 2021-2027'!$A$6:$L$25</definedName>
    <definedName name="Z_3AEB9BCB_5CE5_4345_9E8B_733BA7179F61_.wvu.FilterData" localSheetId="1" hidden="1">'ΠΕΠ 2021-2027'!$A$6:$L$175</definedName>
    <definedName name="Z_3AF5C9B5_1881_46CF_9692_4DECBB4FD829_.wvu.FilterData" localSheetId="1" hidden="1">'ΠΕΠ 2021-2027'!$A$6:$L$25</definedName>
    <definedName name="Z_3B120E06_583E_4B47_828D_20285420016A_.wvu.FilterData" localSheetId="1" hidden="1">'ΠΕΠ 2021-2027'!$A$6:$L$25</definedName>
    <definedName name="Z_3B321FF9_5099_45AB_9B83_0E3B14CB1DDC_.wvu.FilterData" localSheetId="1" hidden="1">'ΠΕΠ 2021-2027'!$A$6:$L$25</definedName>
    <definedName name="Z_3B44AACA_2909_4C67_9D30_A5607A50E129_.wvu.FilterData" localSheetId="1" hidden="1">'ΠΕΠ 2021-2027'!$A$6:$L$175</definedName>
    <definedName name="Z_3B946345_E83F_4757_850B_1AE94C8A7011_.wvu.FilterData" localSheetId="1" hidden="1">'ΠΕΠ 2021-2027'!$A$6:$L$25</definedName>
    <definedName name="Z_3BADD84F_3876_4566_AAC6_CB3DE2D0B02B_.wvu.FilterData" localSheetId="1" hidden="1">'ΠΕΠ 2021-2027'!$A$6:$L$175</definedName>
    <definedName name="Z_3BC5228F_6E5B_4955_B857_F76106EC8D0E_.wvu.FilterData" localSheetId="1" hidden="1">'ΠΕΠ 2021-2027'!$A$6:$L$175</definedName>
    <definedName name="Z_3C482716_4092_44DF_9F51_E3B229FCD6EE_.wvu.FilterData" localSheetId="1" hidden="1">'ΠΕΠ 2021-2027'!$A$6:$L$175</definedName>
    <definedName name="Z_3CA4982D_BDB3_44E6_B884_7090963B20EC_.wvu.FilterData" localSheetId="1" hidden="1">'ΠΕΠ 2021-2027'!$A$6:$L$25</definedName>
    <definedName name="Z_3CBC0BBA_3A9A_4964_B0E6_CEE1B1152D43_.wvu.FilterData" localSheetId="1" hidden="1">'ΠΕΠ 2021-2027'!$A$6:$L$25</definedName>
    <definedName name="Z_3D2FE566_0B05_40E5_8185_69B2CD98E0AE_.wvu.FilterData" localSheetId="1" hidden="1">'ΠΕΠ 2021-2027'!$A$6:$L$25</definedName>
    <definedName name="Z_3D64648E_9F5A_4F6B_9B5C_5D6B4D2F8E44_.wvu.FilterData" localSheetId="1" hidden="1">'ΠΕΠ 2021-2027'!$A$6:$L$25</definedName>
    <definedName name="Z_3D64805E_0B78_48E3_B1B3_5324FCE63F57_.wvu.FilterData" localSheetId="1" hidden="1">'ΠΕΠ 2021-2027'!$A$6:$L$25</definedName>
    <definedName name="Z_3D692AC9_0935_46B1_97F2_5494F64B3B76_.wvu.FilterData" localSheetId="1" hidden="1">'ΠΕΠ 2021-2027'!$A$6:$L$25</definedName>
    <definedName name="Z_3D964738_2CC5_4727_B18E_454588A85624_.wvu.FilterData" localSheetId="1" hidden="1">'ΠΕΠ 2021-2027'!$A$6:$L$25</definedName>
    <definedName name="Z_3DA07A05_E52F_49FA_8D64_1EE03D445BF1_.wvu.FilterData" localSheetId="1" hidden="1">'ΠΕΠ 2021-2027'!$A$6:$L$25</definedName>
    <definedName name="Z_3DB4D077_68C6_4846_904E_D674074AD2D4_.wvu.FilterData" localSheetId="1" hidden="1">'ΠΕΠ 2021-2027'!$A$6:$L$25</definedName>
    <definedName name="Z_3DCDCB3D_84EE_4795_AECE_3D70A120465D_.wvu.FilterData" localSheetId="1" hidden="1">'ΠΕΠ 2021-2027'!$A$6:$L$25</definedName>
    <definedName name="Z_3E0056CD_4C30_4DD3_8751_6E91C6EFE3E7_.wvu.FilterData" localSheetId="1" hidden="1">'ΠΕΠ 2021-2027'!$A$6:$L$25</definedName>
    <definedName name="Z_3E1E1248_52AB_4BD9_8708_D57E4AEED2AF_.wvu.FilterData" localSheetId="1" hidden="1">'ΠΕΠ 2021-2027'!$A$6:$L$175</definedName>
    <definedName name="Z_3E3528E1_5718_4681_8A79_2986A2122443_.wvu.FilterData" localSheetId="1" hidden="1">'ΠΕΠ 2021-2027'!$A$6:$L$25</definedName>
    <definedName name="Z_3E4DA169_0E11_4956_A626_CB759E2CB16C_.wvu.FilterData" localSheetId="1" hidden="1">'ΠΕΠ 2021-2027'!$A$6:$L$25</definedName>
    <definedName name="Z_3E641344_C879_4038_8535_F6574D8AA63A_.wvu.FilterData" localSheetId="1" hidden="1">'ΠΕΠ 2021-2027'!$A$6:$L$25</definedName>
    <definedName name="Z_3EA0B7A2_D6E9_4793_8E0A_D868282D71E4_.wvu.FilterData" localSheetId="1" hidden="1">'ΠΕΠ 2021-2027'!$A$6:$L$25</definedName>
    <definedName name="Z_3EAEA378_3696_4075_8F58_AB1F78E0A4FF_.wvu.FilterData" localSheetId="1" hidden="1">'ΠΕΠ 2021-2027'!$A$6:$L$25</definedName>
    <definedName name="Z_3EB6DC9C_F5B2_47FE_84E7_A990AB1F6B04_.wvu.FilterData" localSheetId="1" hidden="1">'ΠΕΠ 2021-2027'!$A$6:$L$175</definedName>
    <definedName name="Z_3EB6DC9C_F5B2_47FE_84E7_A990AB1F6B04_.wvu.PrintArea" localSheetId="1" hidden="1">'ΠΕΠ 2021-2027'!$A$8:$L$173</definedName>
    <definedName name="Z_3EB6DC9C_F5B2_47FE_84E7_A990AB1F6B04_.wvu.PrintTitles" localSheetId="1" hidden="1">'ΠΕΠ 2021-2027'!$1:$6</definedName>
    <definedName name="Z_3EF7F620_5FB2_4028_B35C_68951A132A93_.wvu.FilterData" localSheetId="1" hidden="1">'ΠΕΠ 2021-2027'!$A$6:$L$25</definedName>
    <definedName name="Z_3F0839B3_10AF_447E_B1B1_51F8D80F5EC9_.wvu.FilterData" localSheetId="1" hidden="1">'ΠΕΠ 2021-2027'!$A$6:$L$25</definedName>
    <definedName name="Z_3F122705_B20D_4B5F_88A2_48408051EC07_.wvu.FilterData" localSheetId="1" hidden="1">'ΠΕΠ 2021-2027'!$A$6:$L$25</definedName>
    <definedName name="Z_3F215A75_507F_4A7C_94AF_F583B0E6EE21_.wvu.FilterData" localSheetId="1" hidden="1">'ΠΕΠ 2021-2027'!$A$6:$L$175</definedName>
    <definedName name="Z_3F303109_44BE_430E_931F_C99A34E4FC45_.wvu.FilterData" localSheetId="1" hidden="1">'ΠΕΠ 2021-2027'!$A$6:$L$175</definedName>
    <definedName name="Z_3F321223_86EF_4831_A563_038DA38D2A25_.wvu.FilterData" localSheetId="1" hidden="1">'ΠΕΠ 2021-2027'!$A$6:$L$25</definedName>
    <definedName name="Z_3F4694F6_8651_4C64_A80F_A6D9C0B5D061_.wvu.FilterData" localSheetId="1" hidden="1">'ΠΕΠ 2021-2027'!$A$6:$L$25</definedName>
    <definedName name="Z_3F52C931_322D_4F38_9C5D_D5F66CC0AB02_.wvu.FilterData" localSheetId="1" hidden="1">'ΠΕΠ 2021-2027'!$A$6:$L$25</definedName>
    <definedName name="Z_3FB6C884_B293_41D7_AB63_775945C261BF_.wvu.FilterData" localSheetId="1" hidden="1">'ΠΕΠ 2021-2027'!$A$6:$L$25</definedName>
    <definedName name="Z_3FE20C38_3C5B_47AD_A7FD_95DB38CF45A0_.wvu.FilterData" localSheetId="1" hidden="1">'ΠΕΠ 2021-2027'!$A$6:$L$25</definedName>
    <definedName name="Z_3FF617E6_8007_423F_ACB6_91AC025F85DD_.wvu.FilterData" localSheetId="1" hidden="1">'ΠΕΠ 2021-2027'!$A$6:$L$25</definedName>
    <definedName name="Z_3FFF6230_F7F4_48EF_B5FB_DD48DBBF9736_.wvu.FilterData" localSheetId="1" hidden="1">'ΠΕΠ 2021-2027'!$A$6:$L$25</definedName>
    <definedName name="Z_403DAFDD_083B_4975_A35B_82A0FFB78182_.wvu.FilterData" localSheetId="1" hidden="1">'ΠΕΠ 2021-2027'!$A$6:$L$25</definedName>
    <definedName name="Z_40407E69_3714_4438_865D_D96C0D58522E_.wvu.FilterData" localSheetId="1" hidden="1">'ΠΕΠ 2021-2027'!$A$6:$L$175</definedName>
    <definedName name="Z_40407E69_3714_4438_865D_D96C0D58522E_.wvu.PrintArea" localSheetId="1" hidden="1">'ΠΕΠ 2021-2027'!$A$8:$L$173</definedName>
    <definedName name="Z_40407E69_3714_4438_865D_D96C0D58522E_.wvu.PrintTitles" localSheetId="1" hidden="1">'ΠΕΠ 2021-2027'!$1:$6</definedName>
    <definedName name="Z_406A3644_4E23_4F31_A311_1D124A1BFA66_.wvu.FilterData" localSheetId="1" hidden="1">'ΠΕΠ 2021-2027'!$A$6:$L$25</definedName>
    <definedName name="Z_40BC5D66_760F_482A_8701_04A5CDA79AC6_.wvu.FilterData" localSheetId="1" hidden="1">'ΠΕΠ 2021-2027'!$A$6:$L$25</definedName>
    <definedName name="Z_415C55CB_BDA2_4731_AC33_555681C70007_.wvu.FilterData" localSheetId="1" hidden="1">'ΠΕΠ 2021-2027'!$A$6:$L$25</definedName>
    <definedName name="Z_4183180C_212E_488E_BEA4_AEEFD4D60CAA_.wvu.FilterData" localSheetId="1" hidden="1">'ΠΕΠ 2021-2027'!$A$6:$L$25</definedName>
    <definedName name="Z_41858CE3_7A2A_4636_ADF7_AE9E6380727B_.wvu.FilterData" localSheetId="1" hidden="1">'ΠΕΠ 2021-2027'!$A$6:$L$25</definedName>
    <definedName name="Z_41C18EF6_5DC6_4538_8FB5_3E6ACE2C35F7_.wvu.FilterData" localSheetId="1" hidden="1">'ΠΕΠ 2021-2027'!$A$6:$L$175</definedName>
    <definedName name="Z_41CD7859_4005_4252_AB5B_108BEA1FCBC3_.wvu.FilterData" localSheetId="1" hidden="1">'ΠΕΠ 2021-2027'!$A$6:$L$25</definedName>
    <definedName name="Z_41F3AE9A_47C8_44FA_872C_C0E64BF57948_.wvu.FilterData" localSheetId="1" hidden="1">'ΠΕΠ 2021-2027'!$A$6:$L$25</definedName>
    <definedName name="Z_4202282E_9E2D_48FA_AE20_1B319E2ED01C_.wvu.FilterData" localSheetId="1" hidden="1">'ΠΕΠ 2021-2027'!$A$6:$L$25</definedName>
    <definedName name="Z_427D3DB1_87D6_476B_993F_313C895C69EB_.wvu.FilterData" localSheetId="1" hidden="1">'ΠΕΠ 2021-2027'!$A$6:$L$25</definedName>
    <definedName name="Z_428CB13D_4937_47B5_8842_5A62DE488928_.wvu.FilterData" localSheetId="1" hidden="1">'ΠΕΠ 2021-2027'!$A$6:$L$25</definedName>
    <definedName name="Z_42A19B34_8879_4339_A66E_712861F1D353_.wvu.FilterData" localSheetId="1" hidden="1">'ΠΕΠ 2021-2027'!$A$6:$L$25</definedName>
    <definedName name="Z_42B51755_8C59_40C7_9A73_D68809E45A2F_.wvu.FilterData" localSheetId="1" hidden="1">'ΠΕΠ 2021-2027'!$A$6:$L$25</definedName>
    <definedName name="Z_42B9DA87_A8E2_4E33_B6D1_10E716AA1D94_.wvu.FilterData" localSheetId="1" hidden="1">'ΠΕΠ 2021-2027'!$A$6:$L$25</definedName>
    <definedName name="Z_42BF7F24_79BF_4CAF_9061_182AEFBE4EA9_.wvu.FilterData" localSheetId="1" hidden="1">'ΠΕΠ 2021-2027'!$A$6:$L$25</definedName>
    <definedName name="Z_437F8332_8990_4F65_A55F_211964FC6FA0_.wvu.FilterData" localSheetId="1" hidden="1">'ΠΕΠ 2021-2027'!$A$6:$L$25</definedName>
    <definedName name="Z_439A7412_5F1A_4505_AAAE_6073658D7B58_.wvu.FilterData" localSheetId="1" hidden="1">'ΠΕΠ 2021-2027'!$A$6:$L$25</definedName>
    <definedName name="Z_439CB08F_727F_45D4_AF5D_52ED5119046F_.wvu.FilterData" localSheetId="1" hidden="1">'ΠΕΠ 2021-2027'!$A$6:$L$175</definedName>
    <definedName name="Z_43FAD643_D3D0_4C56_A2BC_8FDF3DECC01E_.wvu.FilterData" localSheetId="1" hidden="1">'ΠΕΠ 2021-2027'!$A$6:$L$25</definedName>
    <definedName name="Z_43FDCD1F_75CE_4804_B71E_4684176CC258_.wvu.FilterData" localSheetId="1" hidden="1">'ΠΕΠ 2021-2027'!$A$6:$L$25</definedName>
    <definedName name="Z_44096B8D_1679_43F4_AC66_0870D6B6BEFF_.wvu.FilterData" localSheetId="1" hidden="1">'ΠΕΠ 2021-2027'!$A$6:$L$25</definedName>
    <definedName name="Z_44610583_34F0_46E0_BFA2_3D6043D203F1_.wvu.FilterData" localSheetId="1" hidden="1">'ΠΕΠ 2021-2027'!$A$6:$L$25</definedName>
    <definedName name="Z_44695DF0_2CD7_4E45_9741_40FA63336734_.wvu.FilterData" localSheetId="1" hidden="1">'ΠΕΠ 2021-2027'!$A$6:$L$25</definedName>
    <definedName name="Z_449AE848_F761_4654_855C_F771CCDE1577_.wvu.FilterData" localSheetId="1" hidden="1">'ΠΕΠ 2021-2027'!$A$6:$L$25</definedName>
    <definedName name="Z_44AF8D00_7E77_4A1D_A6D0_DBE8CC77B0F1_.wvu.FilterData" localSheetId="1" hidden="1">'ΠΕΠ 2021-2027'!$A$6:$L$25</definedName>
    <definedName name="Z_44C3DD88_7F26_4C77_B50D_5BC81EA4C4BA_.wvu.FilterData" localSheetId="1" hidden="1">'ΠΕΠ 2021-2027'!$A$6:$L$25</definedName>
    <definedName name="Z_44CC53AE_5265_4E4A_B89F_678A6FC1E2CD_.wvu.FilterData" localSheetId="1" hidden="1">'ΠΕΠ 2021-2027'!$A$6:$L$25</definedName>
    <definedName name="Z_44CE542B_5335_491A_918B_5607345C111A_.wvu.FilterData" localSheetId="1" hidden="1">'ΠΕΠ 2021-2027'!$A$6:$L$25</definedName>
    <definedName name="Z_44DBD889_EFC2_4560_AE80_82A25AC4394F_.wvu.FilterData" localSheetId="1" hidden="1">'ΠΕΠ 2021-2027'!$A$6:$L$25</definedName>
    <definedName name="Z_45035F79_8125_4F5E_A1D7_567FA4494299_.wvu.FilterData" localSheetId="1" hidden="1">'ΠΕΠ 2021-2027'!$A$6:$L$25</definedName>
    <definedName name="Z_45553D51_9888_436D_9DE5_07C3703EE79C_.wvu.FilterData" localSheetId="1" hidden="1">'ΠΕΠ 2021-2027'!$A$6:$L$25</definedName>
    <definedName name="Z_457945D6_4DF2_4A8A_B6A0_41AFA404B4F8_.wvu.FilterData" localSheetId="1" hidden="1">'ΠΕΠ 2021-2027'!$A$6:$L$25</definedName>
    <definedName name="Z_4587E28C_DFA2_41A7_A995_ABCC8B7E6676_.wvu.FilterData" localSheetId="1" hidden="1">'ΠΕΠ 2021-2027'!$A$6:$L$25</definedName>
    <definedName name="Z_45B0405B_7FB7_4E69_B4E4_F1C48BD3E050_.wvu.FilterData" localSheetId="1" hidden="1">'ΠΕΠ 2021-2027'!$A$6:$L$25</definedName>
    <definedName name="Z_4605E1ED_74AC_4059_9C5C_9A4859040DBE_.wvu.FilterData" localSheetId="1" hidden="1">'ΠΕΠ 2021-2027'!$A$6:$L$25</definedName>
    <definedName name="Z_46C46485_D720_4A5E_8F6F_AE770C03BBB4_.wvu.FilterData" localSheetId="1" hidden="1">'ΠΕΠ 2021-2027'!$A$6:$L$25</definedName>
    <definedName name="Z_46E41584_491C_4513_8E60_678A7D978BE3_.wvu.FilterData" localSheetId="1" hidden="1">'ΠΕΠ 2021-2027'!$A$6:$L$175</definedName>
    <definedName name="Z_46E63F34_EB1D_430C_8E82_2DEFAB05F00B_.wvu.FilterData" localSheetId="1" hidden="1">'ΠΕΠ 2021-2027'!$A$6:$L$25</definedName>
    <definedName name="Z_46EEC4CD_DC56_4240_97D1_154F5A75CAB0_.wvu.FilterData" localSheetId="1" hidden="1">'ΠΕΠ 2021-2027'!$A$6:$L$25</definedName>
    <definedName name="Z_47287472_85D6_4B98_84EC_45935ADCA8B0_.wvu.FilterData" localSheetId="1" hidden="1">'ΠΕΠ 2021-2027'!$A$6:$L$25</definedName>
    <definedName name="Z_472EBE47_CE17_4FEC_AAF5_7E6FF0FD11C3_.wvu.FilterData" localSheetId="1" hidden="1">'ΠΕΠ 2021-2027'!$A$6:$L$25</definedName>
    <definedName name="Z_47AA0354_3994_4988_9B37_CC2A9F7A5842_.wvu.FilterData" localSheetId="1" hidden="1">'ΠΕΠ 2021-2027'!$A$6:$L$25</definedName>
    <definedName name="Z_47C41B50_257D_4A2D_92E8_1405B1935F2F_.wvu.FilterData" localSheetId="1" hidden="1">'ΠΕΠ 2021-2027'!$A$6:$L$25</definedName>
    <definedName name="Z_47EA8723_A757_4075_A143_F80A678964F0_.wvu.FilterData" localSheetId="1" hidden="1">'ΠΕΠ 2021-2027'!$A$6:$L$25</definedName>
    <definedName name="Z_483C9C1F_AA80_4094_A81D_F162DB9C00C9_.wvu.FilterData" localSheetId="1" hidden="1">'ΠΕΠ 2021-2027'!$A$6:$L$25</definedName>
    <definedName name="Z_4864F1CB_ED33_4756_B47D_398B8D4FD48D_.wvu.FilterData" localSheetId="1" hidden="1">'ΠΕΠ 2021-2027'!$A$6:$L$25</definedName>
    <definedName name="Z_487ADB88_5346_4D7E_857F_D6B68F1D4616_.wvu.FilterData" localSheetId="1" hidden="1">'ΠΕΠ 2021-2027'!$A$6:$L$25</definedName>
    <definedName name="Z_489191AB_3882_4843_8121_4D3C1D2245D7_.wvu.FilterData" localSheetId="1" hidden="1">'ΠΕΠ 2021-2027'!$A$1:$L$25</definedName>
    <definedName name="Z_48AF4B0E_7C23_46CB_AF34_E55D858EC98F_.wvu.FilterData" localSheetId="1" hidden="1">'ΠΕΠ 2021-2027'!$A$6:$L$25</definedName>
    <definedName name="Z_48F96B58_FE39_46EC_9859_292B5925E0BD_.wvu.FilterData" localSheetId="1" hidden="1">'ΠΕΠ 2021-2027'!$A$6:$L$25</definedName>
    <definedName name="Z_491969B3_0EFF_4DC4_A875_F7604C0814DE_.wvu.FilterData" localSheetId="1" hidden="1">'ΠΕΠ 2021-2027'!$A$6:$L$25</definedName>
    <definedName name="Z_491969B3_0EFF_4DC4_A875_F7604C0814DE_.wvu.PrintArea" localSheetId="1" hidden="1">'ΠΕΠ 2021-2027'!$A$8:$L$173</definedName>
    <definedName name="Z_491969B3_0EFF_4DC4_A875_F7604C0814DE_.wvu.PrintTitles" localSheetId="1" hidden="1">'ΠΕΠ 2021-2027'!$1:$6</definedName>
    <definedName name="Z_498558DE_03E4_49B0_9505_FFE633187273_.wvu.FilterData" localSheetId="1" hidden="1">'ΠΕΠ 2021-2027'!$A$6:$L$25</definedName>
    <definedName name="Z_49D7D965_8292_43B7_A63C_7D1F6C4B9308_.wvu.FilterData" localSheetId="1" hidden="1">'ΠΕΠ 2021-2027'!$A$6:$L$25</definedName>
    <definedName name="Z_4A0A7984_CDC1_4BA5_A2AC_7C6C12D65FF0_.wvu.FilterData" localSheetId="1" hidden="1">'ΠΕΠ 2021-2027'!$A$6:$L$25</definedName>
    <definedName name="Z_4A5835AE_1CB5_4664_AAD9_3BA156BFB75C_.wvu.FilterData" localSheetId="1" hidden="1">'ΠΕΠ 2021-2027'!$A$6:$L$25</definedName>
    <definedName name="Z_4A7A0563_F51E_4201_B92D_03716E453B18_.wvu.FilterData" localSheetId="1" hidden="1">'ΠΕΠ 2021-2027'!$A$6:$L$25</definedName>
    <definedName name="Z_4A7E2475_7D76_4D27_A3EB_9AEB0D004EAD_.wvu.FilterData" localSheetId="1" hidden="1">'ΠΕΠ 2021-2027'!$A$6:$L$25</definedName>
    <definedName name="Z_4ABA231B_D40C_4523_91B6_2E392EF4CED0_.wvu.FilterData" localSheetId="1" hidden="1">'ΠΕΠ 2021-2027'!$A$6:$L$25</definedName>
    <definedName name="Z_4AF3D439_0A07_4696_A29C_824E02265ECD_.wvu.FilterData" localSheetId="1" hidden="1">'ΠΕΠ 2021-2027'!$A$6:$L$175</definedName>
    <definedName name="Z_4B01633C_169D_4ECD_B9C1_5F8FBD305A1A_.wvu.FilterData" localSheetId="1" hidden="1">'ΠΕΠ 2021-2027'!$A$6:$L$25</definedName>
    <definedName name="Z_4B44F2C4_6886_4DD3_8E62_D105700A1B52_.wvu.FilterData" localSheetId="1" hidden="1">'ΠΕΠ 2021-2027'!$A$6:$L$25</definedName>
    <definedName name="Z_4BB1D0A3_D8D4_4215_B844_3EA01612854B_.wvu.FilterData" localSheetId="1" hidden="1">'ΠΕΠ 2021-2027'!$A$6:$L$25</definedName>
    <definedName name="Z_4BB8C6F4_FDBE_4351_9315_CCA91AE946B8_.wvu.FilterData" localSheetId="1" hidden="1">'ΠΕΠ 2021-2027'!$A$6:$L$25</definedName>
    <definedName name="Z_4BCCA0C1_38D5_4B8F_BB32_A93A3468C7C4_.wvu.FilterData" localSheetId="1" hidden="1">'ΠΕΠ 2021-2027'!$A$6:$L$25</definedName>
    <definedName name="Z_4BD90F1D_1657_4372_BBE5_AD8D931B0B63_.wvu.FilterData" localSheetId="1" hidden="1">'ΠΕΠ 2021-2027'!$A$6:$L$175</definedName>
    <definedName name="Z_4BF03B80_6478_44ED_B328_F035685C7468_.wvu.FilterData" localSheetId="1" hidden="1">'ΠΕΠ 2021-2027'!$A$6:$L$175</definedName>
    <definedName name="Z_4C4A66C3_BB82_4F81_91E9_B47E310D8797_.wvu.FilterData" localSheetId="1" hidden="1">'ΠΕΠ 2021-2027'!$A$6:$L$25</definedName>
    <definedName name="Z_4CB1C4A4_C26A_4EC9_9A9B_85069E45B495_.wvu.FilterData" localSheetId="1" hidden="1">'ΠΕΠ 2021-2027'!$A$6:$L$175</definedName>
    <definedName name="Z_4CBB22C4_A03B_4E63_8F32_A33A1304D26B_.wvu.FilterData" localSheetId="1" hidden="1">'ΠΕΠ 2021-2027'!$A$6:$L$25</definedName>
    <definedName name="Z_4CC8FB25_7B13_4E8C_B035_862535E56FA9_.wvu.FilterData" localSheetId="1" hidden="1">'ΠΕΠ 2021-2027'!$A$6:$L$25</definedName>
    <definedName name="Z_4CDA7689_1A3A_4F50_9F25_36C17DA733E2_.wvu.FilterData" localSheetId="1" hidden="1">'ΠΕΠ 2021-2027'!$A$6:$L$175</definedName>
    <definedName name="Z_4CF73441_C09D_4895_AE21_83955F896200_.wvu.FilterData" localSheetId="1" hidden="1">'ΠΕΠ 2021-2027'!$A$6:$L$175</definedName>
    <definedName name="Z_4D10C5BA_C4C9_48F8_A586_C28F168DCB3B_.wvu.FilterData" localSheetId="1" hidden="1">'ΠΕΠ 2021-2027'!$A$6:$L$25</definedName>
    <definedName name="Z_4D594620_BD2D_4D23_A7E7_70BBB53E6274_.wvu.FilterData" localSheetId="1" hidden="1">'ΠΕΠ 2021-2027'!$A$6:$L$25</definedName>
    <definedName name="Z_4D59B2DD_5552_4CC3_953A_ECEAE2F028C2_.wvu.FilterData" localSheetId="1" hidden="1">'ΠΕΠ 2021-2027'!$A$6:$L$175</definedName>
    <definedName name="Z_4D65B870_9971_44F4_A3C0_7BBFEF43B451_.wvu.FilterData" localSheetId="1" hidden="1">'ΠΕΠ 2021-2027'!$A$6:$L$25</definedName>
    <definedName name="Z_4D6C553B_73EA_46E7_BD68_C1FCEB550549_.wvu.FilterData" localSheetId="1" hidden="1">'ΠΕΠ 2021-2027'!$A$6:$L$175</definedName>
    <definedName name="Z_4D6F03F4_FB26_45E5_AA70_54701F3A3490_.wvu.FilterData" localSheetId="1" hidden="1">'ΠΕΠ 2021-2027'!$A$6:$L$25</definedName>
    <definedName name="Z_4D932CD7_E05F_42D8_86AD_41CB4DF78524_.wvu.FilterData" localSheetId="1" hidden="1">'ΠΕΠ 2021-2027'!$A$6:$L$25</definedName>
    <definedName name="Z_4DAB23B2_A9C3_4D3C_98AC_30299F9FEF73_.wvu.FilterData" localSheetId="1" hidden="1">'ΠΕΠ 2021-2027'!$A$6:$L$25</definedName>
    <definedName name="Z_4DC4B7E6_575D_474A_B475_381A22C7847C_.wvu.FilterData" localSheetId="1" hidden="1">'ΠΕΠ 2021-2027'!$A$6:$L$25</definedName>
    <definedName name="Z_4DFC57BF_AC93_4F77_876A_C58AD3A9D8EA_.wvu.FilterData" localSheetId="1" hidden="1">'ΠΕΠ 2021-2027'!$A$6:$L$25</definedName>
    <definedName name="Z_4E09ACC4_F567_4DDF_BF26_56A9C0291425_.wvu.FilterData" localSheetId="1" hidden="1">'ΠΕΠ 2021-2027'!$A$6:$L$25</definedName>
    <definedName name="Z_4E532512_A586_4D11_B8F6_BC0EA5D6E123_.wvu.FilterData" localSheetId="1" hidden="1">'ΠΕΠ 2021-2027'!$A$6:$L$25</definedName>
    <definedName name="Z_4ECEFE60_0C2A_4E6D_A766_4920E3C68CAF_.wvu.FilterData" localSheetId="1" hidden="1">'ΠΕΠ 2021-2027'!$A$6:$L$25</definedName>
    <definedName name="Z_4ED69838_5FCE_4628_850A_87DCC1049736_.wvu.FilterData" localSheetId="1" hidden="1">'ΠΕΠ 2021-2027'!$A$6:$L$25</definedName>
    <definedName name="Z_4F1E5D9D_E203_463B_BE3A_808469FB713A_.wvu.FilterData" localSheetId="1" hidden="1">'ΠΕΠ 2021-2027'!$A$6:$L$175</definedName>
    <definedName name="Z_4F22522A_7268_4335_9F59_2A4DEC6229E0_.wvu.FilterData" localSheetId="1" hidden="1">'ΠΕΠ 2021-2027'!$A$6:$L$25</definedName>
    <definedName name="Z_4F2D676C_3C55_486E_A4B7_8DF356FB32CD_.wvu.FilterData" localSheetId="1" hidden="1">'ΠΕΠ 2021-2027'!$A$6:$L$25</definedName>
    <definedName name="Z_4F432F15_7606_466C_9011_F150D8A5CB14_.wvu.FilterData" localSheetId="1" hidden="1">'ΠΕΠ 2021-2027'!$A$6:$L$175</definedName>
    <definedName name="Z_4F5CCEF5_8A5B_41D6_B1EE_50915788185F_.wvu.FilterData" localSheetId="1" hidden="1">'ΠΕΠ 2021-2027'!$A$6:$L$25</definedName>
    <definedName name="Z_4F7A48B0_9102_4314_81E7_9980734014DD_.wvu.FilterData" localSheetId="1" hidden="1">'ΠΕΠ 2021-2027'!$A$6:$L$25</definedName>
    <definedName name="Z_4F7F472D_7622_4115_BC2A_96CBFA7D83BB_.wvu.FilterData" localSheetId="1" hidden="1">'ΠΕΠ 2021-2027'!$A$6:$L$25</definedName>
    <definedName name="Z_4F81D64E_583B_417E_95CC_F9931932DE5E_.wvu.FilterData" localSheetId="1" hidden="1">'ΠΕΠ 2021-2027'!$A$6:$L$25</definedName>
    <definedName name="Z_4FDCA873_B5CA_437F_A371_61A34DFC25B7_.wvu.FilterData" localSheetId="1" hidden="1">'ΠΕΠ 2021-2027'!$A$6:$L$175</definedName>
    <definedName name="Z_4FE4AC8C_C3BF_4E2F_A2BB_32BDE8C157B2_.wvu.FilterData" localSheetId="1" hidden="1">'ΠΕΠ 2021-2027'!$A$6:$L$25</definedName>
    <definedName name="Z_4FE9A3FB_C0DB_4CB1_AC00_99410DDB87F3_.wvu.FilterData" localSheetId="1" hidden="1">'ΠΕΠ 2021-2027'!$A$6:$L$25</definedName>
    <definedName name="Z_50290D72_5485_4720_A7F4_919D23A22DFA_.wvu.FilterData" localSheetId="1" hidden="1">'ΠΕΠ 2021-2027'!$A$6:$L$25</definedName>
    <definedName name="Z_504D5276_12EE_431F_886C_8E6474FC55E3_.wvu.FilterData" localSheetId="1" hidden="1">'ΠΕΠ 2021-2027'!$A$6:$L$25</definedName>
    <definedName name="Z_50616AC4_3CE8_40DF_B69D_3301E0A78000_.wvu.FilterData" localSheetId="1" hidden="1">'ΠΕΠ 2021-2027'!$A$6:$L$175</definedName>
    <definedName name="Z_508C51E8_03C4_4CF6_AF14_8018127DEB1E_.wvu.FilterData" localSheetId="1" hidden="1">'ΠΕΠ 2021-2027'!$A$6:$L$25</definedName>
    <definedName name="Z_50B521A9_3906_4058_A44A_BEF412FFBEEE_.wvu.FilterData" localSheetId="1" hidden="1">'ΠΕΠ 2021-2027'!$A$6:$L$25</definedName>
    <definedName name="Z_50C06A43_0508_4535_80BA_C81EC941094B_.wvu.FilterData" localSheetId="1" hidden="1">'ΠΕΠ 2021-2027'!$A$6:$L$25</definedName>
    <definedName name="Z_513C1834_EE18_4B87_B9B7_A124F10C1DE8_.wvu.FilterData" localSheetId="1" hidden="1">'ΠΕΠ 2021-2027'!$A$6:$L$25</definedName>
    <definedName name="Z_5174F850_AEF0_4ADC_A1C3_476E4578A26C_.wvu.FilterData" localSheetId="1" hidden="1">'ΠΕΠ 2021-2027'!$A$6:$L$25</definedName>
    <definedName name="Z_51B84FC5_A5D1_4AF5_A9CB_7F8EF84B9CBE_.wvu.FilterData" localSheetId="1" hidden="1">'ΠΕΠ 2021-2027'!$A$6:$L$175</definedName>
    <definedName name="Z_51EFCA4E_83DB_46D1_9AA3_1336B22BF361_.wvu.FilterData" localSheetId="1" hidden="1">'ΠΕΠ 2021-2027'!$A$6:$L$25</definedName>
    <definedName name="Z_524C35EA_64CD_4076_824A_38BEB2F86B1F_.wvu.FilterData" localSheetId="1" hidden="1">'ΠΕΠ 2021-2027'!$A$6:$L$25</definedName>
    <definedName name="Z_52851618_6A32_4D1A_9B5B_448830F32920_.wvu.FilterData" localSheetId="1" hidden="1">'ΠΕΠ 2021-2027'!$A$6:$L$25</definedName>
    <definedName name="Z_529AC402_6702_4957_A90A_48B47A8E53D1_.wvu.FilterData" localSheetId="1" hidden="1">'ΠΕΠ 2021-2027'!$A$6:$L$175</definedName>
    <definedName name="Z_52D2582B_2704_4641_8788_6B5EA71BDD3D_.wvu.FilterData" localSheetId="1" hidden="1">'ΠΕΠ 2021-2027'!$A$6:$L$25</definedName>
    <definedName name="Z_5303A1CA_1527_4097_983A_1AD979390FD8_.wvu.FilterData" localSheetId="1" hidden="1">'ΠΕΠ 2021-2027'!$A$6:$L$25</definedName>
    <definedName name="Z_5332464F_840A_48D3_A3D2_A83752B8829B_.wvu.FilterData" localSheetId="1" hidden="1">'ΠΕΠ 2021-2027'!$A$6:$L$25</definedName>
    <definedName name="Z_541D5674_4619_43A8_97A8_991E31384EC6_.wvu.FilterData" localSheetId="1" hidden="1">'ΠΕΠ 2021-2027'!$A$6:$L$25</definedName>
    <definedName name="Z_54294954_B7E4_487A_840B_53F203BB8973_.wvu.FilterData" localSheetId="1" hidden="1">'ΠΕΠ 2021-2027'!$A$6:$L$25</definedName>
    <definedName name="Z_54295F44_C444_45FB_B81B_9CC23544C94D_.wvu.FilterData" localSheetId="1" hidden="1">'ΠΕΠ 2021-2027'!$A$6:$L$25</definedName>
    <definedName name="Z_5453015F_DE81_43EC_988D_C80F6627B9FE_.wvu.FilterData" localSheetId="1" hidden="1">'ΠΕΠ 2021-2027'!$A$6:$L$25</definedName>
    <definedName name="Z_5458D7FC_CB45_436E_8873_9C701AFBB6C0_.wvu.FilterData" localSheetId="1" hidden="1">'ΠΕΠ 2021-2027'!$A$6:$L$25</definedName>
    <definedName name="Z_545DB9C5_70CD_44F1_9BC6_F3EEEF18285A_.wvu.FilterData" localSheetId="1" hidden="1">'ΠΕΠ 2021-2027'!$A$6:$L$175</definedName>
    <definedName name="Z_5472D851_88C3_4869_A17B_BFD7C2B8B327_.wvu.FilterData" localSheetId="1" hidden="1">'ΠΕΠ 2021-2027'!$A$6:$L$25</definedName>
    <definedName name="Z_54D6A503_C7F6_4033_A4A4_6D8856C49A61_.wvu.FilterData" localSheetId="1" hidden="1">'ΠΕΠ 2021-2027'!$A$6:$L$25</definedName>
    <definedName name="Z_54E4959F_1985_4232_8A38_06360BFFBEE9_.wvu.FilterData" localSheetId="1" hidden="1">'ΠΕΠ 2021-2027'!$A$6:$L$25</definedName>
    <definedName name="Z_54FADF1C_F345_4F8F_A5B4_D599B5894421_.wvu.FilterData" localSheetId="1" hidden="1">'ΠΕΠ 2021-2027'!$A$6:$L$25</definedName>
    <definedName name="Z_55008AD0_E768_495D_9F05_6B6A3A964C3E_.wvu.FilterData" localSheetId="1" hidden="1">'ΠΕΠ 2021-2027'!$A$6:$L$25</definedName>
    <definedName name="Z_5508ABEC_83B0_4F6D_889A_09032C7645DA_.wvu.FilterData" localSheetId="1" hidden="1">'ΠΕΠ 2021-2027'!$A$6:$L$175</definedName>
    <definedName name="Z_551DF9F7_618D_4737_92E4_77B478E4D615_.wvu.FilterData" localSheetId="1" hidden="1">'ΠΕΠ 2021-2027'!$A$6:$L$175</definedName>
    <definedName name="Z_553637C4_BF8F_4984_970C_BDB880968433_.wvu.FilterData" localSheetId="1" hidden="1">'ΠΕΠ 2021-2027'!$A$6:$L$175</definedName>
    <definedName name="Z_55AF7933_A87A_401A_925E_3F7C8DD1D757_.wvu.FilterData" localSheetId="1" hidden="1">'ΠΕΠ 2021-2027'!$A$6:$L$25</definedName>
    <definedName name="Z_55C9FC67_7203_48C8_90D9_65AA91E27DC8_.wvu.FilterData" localSheetId="1" hidden="1">'ΠΕΠ 2021-2027'!$A$6:$L$25</definedName>
    <definedName name="Z_55D15E95_4996_4ECE_B1E6_91FFB9378FE0_.wvu.FilterData" localSheetId="1" hidden="1">'ΠΕΠ 2021-2027'!$A$6:$L$25</definedName>
    <definedName name="Z_55D5C930_FA3E_4786_946B_C792ACA72A91_.wvu.FilterData" localSheetId="1" hidden="1">'ΠΕΠ 2021-2027'!$A$6:$L$175</definedName>
    <definedName name="Z_55DB4DC9_F923_41D7_9CB0_91D822EE5D6D_.wvu.FilterData" localSheetId="1" hidden="1">'ΠΕΠ 2021-2027'!$A$6:$L$175</definedName>
    <definedName name="Z_565FA1ED_B360_4F65_853C_E3E29BA2D21C_.wvu.FilterData" localSheetId="1" hidden="1">'ΠΕΠ 2021-2027'!$A$6:$L$25</definedName>
    <definedName name="Z_5662913F_111A_42BD_81D8_45D8657A73AF_.wvu.FilterData" localSheetId="1" hidden="1">'ΠΕΠ 2021-2027'!$A$6:$L$25</definedName>
    <definedName name="Z_5681211C_BC78_431F_AB22_BD5C137C9C86_.wvu.FilterData" localSheetId="1" hidden="1">'ΠΕΠ 2021-2027'!$A$6:$L$25</definedName>
    <definedName name="Z_56C2D7A7_DD0F_439D_8F51_6EAFAF03C37A_.wvu.FilterData" localSheetId="1" hidden="1">'ΠΕΠ 2021-2027'!$A$6:$L$25</definedName>
    <definedName name="Z_572F400C_2883_4B5D_B5DA_34A32672F603_.wvu.FilterData" localSheetId="1" hidden="1">'ΠΕΠ 2021-2027'!$A$6:$L$25</definedName>
    <definedName name="Z_577BDD1A_82FD_46D2_A9E9_A4F248CC64B0_.wvu.FilterData" localSheetId="1" hidden="1">'ΠΕΠ 2021-2027'!$A$6:$L$25</definedName>
    <definedName name="Z_57C0FF8A_4214_4FAD_9002_CF2F078552EC_.wvu.FilterData" localSheetId="1" hidden="1">'ΠΕΠ 2021-2027'!$A$6:$L$25</definedName>
    <definedName name="Z_57D381D6_1EE9_477D_9914_5FB5275922B8_.wvu.FilterData" localSheetId="1" hidden="1">'ΠΕΠ 2021-2027'!$A$6:$L$25</definedName>
    <definedName name="Z_57DFA0F0_BA0D_48BA_8EA5_7BA19555C2AF_.wvu.FilterData" localSheetId="1" hidden="1">'ΠΕΠ 2021-2027'!$A$6:$L$175</definedName>
    <definedName name="Z_57E4B626_6428_4AD1_839D_26952C2AECF6_.wvu.FilterData" localSheetId="1" hidden="1">'ΠΕΠ 2021-2027'!$A$6:$L$25</definedName>
    <definedName name="Z_5824F682_33E1_4D8C_9590_A1D28BCE90D4_.wvu.FilterData" localSheetId="1" hidden="1">'ΠΕΠ 2021-2027'!$A$6:$L$25</definedName>
    <definedName name="Z_582B4920_F911_4967_8B5C_F9203C6AB43D_.wvu.FilterData" localSheetId="1" hidden="1">'ΠΕΠ 2021-2027'!$A$6:$L$25</definedName>
    <definedName name="Z_58644C5F_518D_4E79_987B_590D3EB67E73_.wvu.FilterData" localSheetId="1" hidden="1">'ΠΕΠ 2021-2027'!$A$6:$L$25</definedName>
    <definedName name="Z_58BA5B14_C8EC_440E_A93A_CB61CDE08D7D_.wvu.FilterData" localSheetId="1" hidden="1">'ΠΕΠ 2021-2027'!$A$6:$L$25</definedName>
    <definedName name="Z_58D6CF4D_B180_4B2E_BCE0_15EA946E8E11_.wvu.FilterData" localSheetId="1" hidden="1">'ΠΕΠ 2021-2027'!$A$6:$L$25</definedName>
    <definedName name="Z_591CDDE0_9C85_48C1_A647_A9C4D5C51D52_.wvu.FilterData" localSheetId="1" hidden="1">'ΠΕΠ 2021-2027'!$A$6:$L$25</definedName>
    <definedName name="Z_5937FCF2_88B3_4A43_B0F3_6B75E28E87C7_.wvu.FilterData" localSheetId="1" hidden="1">'ΠΕΠ 2021-2027'!$A$6:$L$25</definedName>
    <definedName name="Z_5942E3DF_0547_4FB1_A0C9_D6F266DF849E_.wvu.FilterData" localSheetId="1" hidden="1">'ΠΕΠ 2021-2027'!$A$6:$L$25</definedName>
    <definedName name="Z_599B7D72_7E25_4F15_B2DD_BE2FF2AD8933_.wvu.FilterData" localSheetId="1" hidden="1">'ΠΕΠ 2021-2027'!$A$6:$L$25</definedName>
    <definedName name="Z_59E2FC08_1D79_4AE1_99AF_3E3DB1845D43_.wvu.FilterData" localSheetId="1" hidden="1">'ΠΕΠ 2021-2027'!$A$6:$L$25</definedName>
    <definedName name="Z_59F4A337_2BB8_4544_8B67_5395F7CE20CD_.wvu.FilterData" localSheetId="1" hidden="1">'ΠΕΠ 2021-2027'!$A$6:$L$175</definedName>
    <definedName name="Z_5A8F10BE_926D_44A7_AC60_F64504207B6D_.wvu.FilterData" localSheetId="1" hidden="1">'ΠΕΠ 2021-2027'!$A$6:$L$25</definedName>
    <definedName name="Z_5ADBC4EF_BF14_430F_BE47_398B3027F34A_.wvu.FilterData" localSheetId="1" hidden="1">'ΠΕΠ 2021-2027'!$A$6:$L$25</definedName>
    <definedName name="Z_5B3C3F81_2B36_48CB_8A12_17A3E4EA5E38_.wvu.FilterData" localSheetId="1" hidden="1">'ΠΕΠ 2021-2027'!$A$6:$L$175</definedName>
    <definedName name="Z_5B7D3082_3980_42FD_A28D_EAA035B352A9_.wvu.FilterData" localSheetId="1" hidden="1">'ΠΕΠ 2021-2027'!$A$6:$L$175</definedName>
    <definedName name="Z_5B9791B2_0099_4DBB_8982_44C75974C667_.wvu.FilterData" localSheetId="1" hidden="1">'ΠΕΠ 2021-2027'!$A$6:$L$175</definedName>
    <definedName name="Z_5BB41616_1524_4C07_9B9F_37DBD90F3BEE_.wvu.FilterData" localSheetId="1" hidden="1">'ΠΕΠ 2021-2027'!$A$6:$L$25</definedName>
    <definedName name="Z_5C1C7E78_A92C_4EF0_BA91_489A751F3C51_.wvu.FilterData" localSheetId="1" hidden="1">'ΠΕΠ 2021-2027'!$A$6:$L$25</definedName>
    <definedName name="Z_5C604E3A_BADE_4EB3_9A1A_CC6BECC1D668_.wvu.FilterData" localSheetId="1" hidden="1">'ΠΕΠ 2021-2027'!$A$6:$L$25</definedName>
    <definedName name="Z_5C7F24FA_40A3_4BCD_A982_1E9246A0BF03_.wvu.FilterData" localSheetId="1" hidden="1">'ΠΕΠ 2021-2027'!$A$6:$L$25</definedName>
    <definedName name="Z_5C98C7C3_F1F1_47CF_8224_0BEFB4345A4B_.wvu.FilterData" localSheetId="1" hidden="1">'ΠΕΠ 2021-2027'!$A$6:$L$25</definedName>
    <definedName name="Z_5CFEC20A_ECA8_4FF0_8994_85576A82E848_.wvu.FilterData" localSheetId="1" hidden="1">'ΠΕΠ 2021-2027'!$A$6:$L$25</definedName>
    <definedName name="Z_5D0BBE08_C6DE_4A80_8FDE_C058DD60F924_.wvu.FilterData" localSheetId="1" hidden="1">'ΠΕΠ 2021-2027'!$A$6:$L$25</definedName>
    <definedName name="Z_5D29EB03_F438_44C5_A9BD_D24CCBBEED7E_.wvu.FilterData" localSheetId="1" hidden="1">'ΠΕΠ 2021-2027'!$A$6:$L$175</definedName>
    <definedName name="Z_5D3292AD_DF19_4548_882A_277EBF6C265C_.wvu.FilterData" localSheetId="1" hidden="1">'ΠΕΠ 2021-2027'!$A$6:$L$25</definedName>
    <definedName name="Z_5D535507_AF82_4992_97BF_EE8D2AB2C36E_.wvu.FilterData" localSheetId="1" hidden="1">'ΠΕΠ 2021-2027'!$A$6:$L$25</definedName>
    <definedName name="Z_5D6220AE_7C21_428A_8F7E_2CB9F42406B9_.wvu.FilterData" localSheetId="1" hidden="1">'ΠΕΠ 2021-2027'!$A$6:$L$25</definedName>
    <definedName name="Z_5D7F9006_B015_49A9_A745_B674A7A677FF_.wvu.FilterData" localSheetId="1" hidden="1">'ΠΕΠ 2021-2027'!$A$6:$L$25</definedName>
    <definedName name="Z_5D85B4F6_0488_4A16_9C1F_B0DD41630A5F_.wvu.FilterData" localSheetId="1" hidden="1">'ΠΕΠ 2021-2027'!$A$6:$L$25</definedName>
    <definedName name="Z_5DA48CE7_9551_4716_AFE2_79A4979B780F_.wvu.FilterData" localSheetId="1" hidden="1">'ΠΕΠ 2021-2027'!$A$6:$L$25</definedName>
    <definedName name="Z_5DCECCDB_FCA4_44B1_A9AE_E91F0688C726_.wvu.FilterData" localSheetId="1" hidden="1">'ΠΕΠ 2021-2027'!$A$6:$L$25</definedName>
    <definedName name="Z_5DDF5A1D_38D5_4164_8CAF_11B692F27053_.wvu.FilterData" localSheetId="1" hidden="1">'ΠΕΠ 2021-2027'!$A$6:$L$25</definedName>
    <definedName name="Z_5E0A1F6D_DFC4_4778_A338_F4ECDBA6FBF5_.wvu.FilterData" localSheetId="1" hidden="1">'ΠΕΠ 2021-2027'!$A$6:$L$25</definedName>
    <definedName name="Z_5E24345A_097C_4448_ADC3_EC9495FDD14F_.wvu.FilterData" localSheetId="1" hidden="1">'ΠΕΠ 2021-2027'!$A$6:$L$25</definedName>
    <definedName name="Z_5E381971_B65D_42F7_9485_23C36866BB3C_.wvu.FilterData" localSheetId="1" hidden="1">'ΠΕΠ 2021-2027'!$A$6:$L$25</definedName>
    <definedName name="Z_5E6E0744_0940_49E5_9D89_4F73ED871A4D_.wvu.FilterData" localSheetId="1" hidden="1">'ΠΕΠ 2021-2027'!$A$6:$L$25</definedName>
    <definedName name="Z_5E8F9539_8542_46EC_936E_829085E55728_.wvu.FilterData" localSheetId="1" hidden="1">'ΠΕΠ 2021-2027'!$A$6:$L$25</definedName>
    <definedName name="Z_5EDFB744_26A9_4B48_806E_593FC5FA55DC_.wvu.FilterData" localSheetId="1" hidden="1">'ΠΕΠ 2021-2027'!$A$6:$L$25</definedName>
    <definedName name="Z_5EFFCA39_98F4_466E_9E6C_76A3AB25E58B_.wvu.FilterData" localSheetId="1" hidden="1">'ΠΕΠ 2021-2027'!$A$6:$L$25</definedName>
    <definedName name="Z_5F203D54_D07E_4764_A044_D5AF5082B918_.wvu.FilterData" localSheetId="1" hidden="1">'ΠΕΠ 2021-2027'!$A$6:$L$25</definedName>
    <definedName name="Z_5F8489CC_5CD6_4ACD_824A_869FE6BD172D_.wvu.FilterData" localSheetId="1" hidden="1">'ΠΕΠ 2021-2027'!$A$6:$L$25</definedName>
    <definedName name="Z_5FA03687_2B50_463B_9942_3EF442401D75_.wvu.FilterData" localSheetId="1" hidden="1">'ΠΕΠ 2021-2027'!$A$6:$L$25</definedName>
    <definedName name="Z_5FAF1250_7042_4CDF_8D97_08157EE81363_.wvu.FilterData" localSheetId="1" hidden="1">'ΠΕΠ 2021-2027'!$A$6:$L$25</definedName>
    <definedName name="Z_5FE00B4C_1001_4522_91AC_77204339119F_.wvu.FilterData" localSheetId="1" hidden="1">'ΠΕΠ 2021-2027'!$A$6:$L$175</definedName>
    <definedName name="Z_5FE0657B_29C2_480E_A4D2_8F94439A3E53_.wvu.FilterData" localSheetId="1" hidden="1">'ΠΕΠ 2021-2027'!$A$6:$L$25</definedName>
    <definedName name="Z_5FE240D0_9F99_4C2B_A865_51613825002F_.wvu.FilterData" localSheetId="1" hidden="1">'ΠΕΠ 2021-2027'!$A$6:$L$25</definedName>
    <definedName name="Z_5FFF4119_4B5C_4178_B1BF_DB171D63E921_.wvu.Cols" localSheetId="1" hidden="1">'ΠΕΠ 2021-2027'!$A:$B,'ΠΕΠ 2021-2027'!$E:$E,'ΠΕΠ 2021-2027'!$H:$J</definedName>
    <definedName name="Z_5FFF4119_4B5C_4178_B1BF_DB171D63E921_.wvu.FilterData" localSheetId="1" hidden="1">'ΠΕΠ 2021-2027'!$A$6:$L$175</definedName>
    <definedName name="Z_5FFF4119_4B5C_4178_B1BF_DB171D63E921_.wvu.PrintArea" localSheetId="1" hidden="1">'ΠΕΠ 2021-2027'!$A$8:$L$173</definedName>
    <definedName name="Z_5FFF4119_4B5C_4178_B1BF_DB171D63E921_.wvu.PrintTitles" localSheetId="1" hidden="1">'ΠΕΠ 2021-2027'!$1:$6</definedName>
    <definedName name="Z_60017EEC_86D5_4D73_8066_F8090E6C0399_.wvu.FilterData" localSheetId="1" hidden="1">'ΠΕΠ 2021-2027'!$A$6:$L$25</definedName>
    <definedName name="Z_6002F892_540E_4A08_BC58_A2420BB13A53_.wvu.FilterData" localSheetId="1" hidden="1">'ΠΕΠ 2021-2027'!$A$6:$L$25</definedName>
    <definedName name="Z_604BDB23_3EAB_46F4_84AC_E6060F82AC82_.wvu.FilterData" localSheetId="1" hidden="1">'ΠΕΠ 2021-2027'!$A$6:$L$25</definedName>
    <definedName name="Z_604C47CC_98CB_4F32_A2BB_08BC25BD7B96_.wvu.FilterData" localSheetId="1" hidden="1">'ΠΕΠ 2021-2027'!$A$6:$L$25</definedName>
    <definedName name="Z_606A2E6D_7608_40B2_9987_A628925C35BC_.wvu.FilterData" localSheetId="1" hidden="1">'ΠΕΠ 2021-2027'!$A$6:$L$25</definedName>
    <definedName name="Z_608EAE37_8513_4846_94F5_D7B37DDCCF53_.wvu.FilterData" localSheetId="1" hidden="1">'ΠΕΠ 2021-2027'!$A$6:$L$25</definedName>
    <definedName name="Z_60AE3ED3_A789_4297_9DBF_678CED3684D7_.wvu.FilterData" localSheetId="1" hidden="1">'ΠΕΠ 2021-2027'!$A$6:$L$25</definedName>
    <definedName name="Z_60B234A8_18E7_4125_9A47_46E80681FB28_.wvu.FilterData" localSheetId="1" hidden="1">'ΠΕΠ 2021-2027'!$A$6:$L$25</definedName>
    <definedName name="Z_60C47949_63B3_418C_8955_76A9CF2F92B9_.wvu.FilterData" localSheetId="1" hidden="1">'ΠΕΠ 2021-2027'!$A$6:$L$25</definedName>
    <definedName name="Z_611A100D_8ADC_40C7_9ECA_A66172341BEC_.wvu.FilterData" localSheetId="1" hidden="1">'ΠΕΠ 2021-2027'!$A$6:$L$25</definedName>
    <definedName name="Z_61403C8A_25EF_4FC0_8E4A_8266508D66EB_.wvu.FilterData" localSheetId="1" hidden="1">'ΠΕΠ 2021-2027'!$A$6:$L$25</definedName>
    <definedName name="Z_615A0315_3E31_48A4_8F5B_FC8D519FA72F_.wvu.FilterData" localSheetId="1" hidden="1">'ΠΕΠ 2021-2027'!$A$6:$L$25</definedName>
    <definedName name="Z_618AF472_F687_4F30_9E52_3743CA30EB66_.wvu.FilterData" localSheetId="1" hidden="1">'ΠΕΠ 2021-2027'!$A$6:$L$25</definedName>
    <definedName name="Z_61ABB04A_8A88_468F_9570_49FD1A99FB2A_.wvu.FilterData" localSheetId="1" hidden="1">'ΠΕΠ 2021-2027'!$A$6:$L$25</definedName>
    <definedName name="Z_61C1BF7F_BBBC_472E_B0E6_E668EF167E1D_.wvu.FilterData" localSheetId="1" hidden="1">'ΠΕΠ 2021-2027'!$A$6:$L$25</definedName>
    <definedName name="Z_61DE3CBE_9C32_41E3_9094_C8BED906894B_.wvu.FilterData" localSheetId="1" hidden="1">'ΠΕΠ 2021-2027'!$A$6:$L$25</definedName>
    <definedName name="Z_61E17AFF_F00F_4872_A653_3AC0DBF9CC5D_.wvu.FilterData" localSheetId="1" hidden="1">'ΠΕΠ 2021-2027'!$A$6:$L$25</definedName>
    <definedName name="Z_620E113B_B42E_4C42_9843_62D58151514F_.wvu.FilterData" localSheetId="1" hidden="1">'ΠΕΠ 2021-2027'!$A$6:$L$25</definedName>
    <definedName name="Z_621909AB_D648_43A2_B2DD_FF6110063047_.wvu.FilterData" localSheetId="1" hidden="1">'ΠΕΠ 2021-2027'!$A$6:$L$175</definedName>
    <definedName name="Z_62390177_F68D_4285_9443_24E50341124B_.wvu.FilterData" localSheetId="1" hidden="1">'ΠΕΠ 2021-2027'!$A$6:$L$25</definedName>
    <definedName name="Z_62473E5F_BA4E_4A02_84C5_5AB5136A9F12_.wvu.FilterData" localSheetId="1" hidden="1">'ΠΕΠ 2021-2027'!$A$6:$L$25</definedName>
    <definedName name="Z_62914CB0_6561_441C_9676_CD215A4DF382_.wvu.FilterData" localSheetId="1" hidden="1">'ΠΕΠ 2021-2027'!$A$6:$L$25</definedName>
    <definedName name="Z_62A43C7E_932D_41D2_951E_C67C2755A1B4_.wvu.FilterData" localSheetId="1" hidden="1">'ΠΕΠ 2021-2027'!$A$6:$L$25</definedName>
    <definedName name="Z_62AF96D8_9E0C_4214_84BA_6B361151955E_.wvu.FilterData" localSheetId="1" hidden="1">'ΠΕΠ 2021-2027'!$A$6:$L$175</definedName>
    <definedName name="Z_62C17B70_9BA4_4CF8_B9CB_7DA3E1295559_.wvu.FilterData" localSheetId="1" hidden="1">'ΠΕΠ 2021-2027'!$A$6:$L$25</definedName>
    <definedName name="Z_63266DE6_BC91_4A9F_8C9E_683EA3F0D05D_.wvu.FilterData" localSheetId="1" hidden="1">'ΠΕΠ 2021-2027'!$A$6:$L$25</definedName>
    <definedName name="Z_633A3E0D_9389_44B6_99F6_A66906A41C33_.wvu.FilterData" localSheetId="1" hidden="1">'ΠΕΠ 2021-2027'!$A$6:$L$25</definedName>
    <definedName name="Z_6371EE59_1476_44F7_86B3_B4CB619F1B11_.wvu.FilterData" localSheetId="1" hidden="1">'ΠΕΠ 2021-2027'!$A$6:$L$25</definedName>
    <definedName name="Z_63781D17_0DE0_4490_9E9D_B9D9C521E3E4_.wvu.FilterData" localSheetId="1" hidden="1">'ΠΕΠ 2021-2027'!$A$6:$L$25</definedName>
    <definedName name="Z_63B3A134_E86B_4B21_A113_F1E2B0E2E56D_.wvu.FilterData" localSheetId="1" hidden="1">'ΠΕΠ 2021-2027'!$A$6:$L$25</definedName>
    <definedName name="Z_63B6F0FB_8F1E_477E_A006_198E12856CB0_.wvu.FilterData" localSheetId="1" hidden="1">'ΠΕΠ 2021-2027'!$A$6:$L$25</definedName>
    <definedName name="Z_6420B0BE_F9D6_41A3_9AA3_707956C77A43_.wvu.FilterData" localSheetId="1" hidden="1">'ΠΕΠ 2021-2027'!$A$6:$L$25</definedName>
    <definedName name="Z_64266173_0E4D_4177_B816_186D77CE6B55_.wvu.FilterData" localSheetId="1" hidden="1">'ΠΕΠ 2021-2027'!$A$6:$L$25</definedName>
    <definedName name="Z_642A921F_BFD6_41C2_8545_F7B0FDC6710C_.wvu.FilterData" localSheetId="1" hidden="1">'ΠΕΠ 2021-2027'!$A$6:$L$25</definedName>
    <definedName name="Z_643C5DEA_6B49_492C_9B4D_178961EC4F7A_.wvu.FilterData" localSheetId="1" hidden="1">'ΠΕΠ 2021-2027'!$A$6:$L$25</definedName>
    <definedName name="Z_6464C44F_762E_4378_AC52_C34993C26560_.wvu.FilterData" localSheetId="1" hidden="1">'ΠΕΠ 2021-2027'!$A$6:$L$25</definedName>
    <definedName name="Z_6465D2BB_99F7_41B5_9D19_2110B5CE89FE_.wvu.FilterData" localSheetId="1" hidden="1">'ΠΕΠ 2021-2027'!$A$6:$L$25</definedName>
    <definedName name="Z_6484BB41_8AB8_4CE5_8F4C_53DD3B042027_.wvu.FilterData" localSheetId="1" hidden="1">'ΠΕΠ 2021-2027'!$A$6:$L$25</definedName>
    <definedName name="Z_653A1392_AE14_4D84_9E1A_285E2958D37C_.wvu.FilterData" localSheetId="1" hidden="1">'ΠΕΠ 2021-2027'!$A$6:$L$25</definedName>
    <definedName name="Z_65ACE088_9996_44C1_8142_3C7304354AB0_.wvu.FilterData" localSheetId="1" hidden="1">'ΠΕΠ 2021-2027'!$A$6:$L$25</definedName>
    <definedName name="Z_65B68183_4448_46AD_85CC_A50B2A13A6E0_.wvu.FilterData" localSheetId="1" hidden="1">'ΠΕΠ 2021-2027'!$A$6:$L$25</definedName>
    <definedName name="Z_65B6BE36_5F85_4306_87DE_4107595E337E_.wvu.FilterData" localSheetId="1" hidden="1">'ΠΕΠ 2021-2027'!$A$6:$L$25</definedName>
    <definedName name="Z_65BC733A_ECCC_4CE2_9C2A_9044B3A5B264_.wvu.FilterData" localSheetId="1" hidden="1">'ΠΕΠ 2021-2027'!$A$6:$L$25</definedName>
    <definedName name="Z_65CD43D8_A1DF_4930_A21D_EF9144F20506_.wvu.FilterData" localSheetId="1" hidden="1">'ΠΕΠ 2021-2027'!$A$6:$L$175</definedName>
    <definedName name="Z_661B710D_064F_4693_B7F0_C3E8EA558091_.wvu.FilterData" localSheetId="1" hidden="1">'ΠΕΠ 2021-2027'!$A$6:$L$25</definedName>
    <definedName name="Z_66899D2A_2E6D_47A2_AAEC_10D76CBDB608_.wvu.FilterData" localSheetId="1" hidden="1">'ΠΕΠ 2021-2027'!$A$6:$L$25</definedName>
    <definedName name="Z_66B49420_41C1_47B5_9334_3939123B3063_.wvu.FilterData" localSheetId="1" hidden="1">'ΠΕΠ 2021-2027'!$A$6:$L$175</definedName>
    <definedName name="Z_67063BE7_85F8_4F13_A314_84FFB70849E2_.wvu.FilterData" localSheetId="1" hidden="1">'ΠΕΠ 2021-2027'!$A$6:$L$175</definedName>
    <definedName name="Z_672D97C8_DED7_43DD_B3A3_2D9DBB4ACAC5_.wvu.FilterData" localSheetId="1" hidden="1">'ΠΕΠ 2021-2027'!$A$6:$L$25</definedName>
    <definedName name="Z_6776AA35_525F_4DE9_A671_A9FD5D674163_.wvu.FilterData" localSheetId="1" hidden="1">'ΠΕΠ 2021-2027'!$A$6:$L$175</definedName>
    <definedName name="Z_679B8EC3_0E08_461D_9328_F2EEC8F5919C_.wvu.FilterData" localSheetId="1" hidden="1">'ΠΕΠ 2021-2027'!$A$6:$L$25</definedName>
    <definedName name="Z_67AB0CFC_468E_47CF_BF85_39E7A3E9F5CC_.wvu.FilterData" localSheetId="1" hidden="1">'ΠΕΠ 2021-2027'!$A$6:$L$25</definedName>
    <definedName name="Z_67DA4931_4D92_4E21_A0E9_B4384160DB29_.wvu.FilterData" localSheetId="1" hidden="1">'ΠΕΠ 2021-2027'!$A$6:$L$175</definedName>
    <definedName name="Z_67DA4931_4D92_4E21_A0E9_B4384160DB29_.wvu.PrintArea" localSheetId="1" hidden="1">'ΠΕΠ 2021-2027'!$A$8:$L$173</definedName>
    <definedName name="Z_67DA4931_4D92_4E21_A0E9_B4384160DB29_.wvu.PrintTitles" localSheetId="1" hidden="1">'ΠΕΠ 2021-2027'!$1:$6</definedName>
    <definedName name="Z_68889C7C_8853_46A4_9467_71C3F1096577_.wvu.FilterData" localSheetId="1" hidden="1">'ΠΕΠ 2021-2027'!$A$6:$L$175</definedName>
    <definedName name="Z_6892CF27_A29F_4477_B061_90D54C8B5A29_.wvu.FilterData" localSheetId="1" hidden="1">'ΠΕΠ 2021-2027'!$A$6:$L$25</definedName>
    <definedName name="Z_689AC66C_5D6D_4786_8850_17DDF98314A9_.wvu.FilterData" localSheetId="1" hidden="1">'ΠΕΠ 2021-2027'!$A$6:$L$25</definedName>
    <definedName name="Z_68B14456_3D98_4AC4_B3E8_B5B993CD4DC7_.wvu.FilterData" localSheetId="1" hidden="1">'ΠΕΠ 2021-2027'!$A$6:$L$25</definedName>
    <definedName name="Z_68D6ABDF_0441_4769_805B_A18B8141C6A0_.wvu.FilterData" localSheetId="1" hidden="1">'ΠΕΠ 2021-2027'!$A$6:$L$175</definedName>
    <definedName name="Z_6910212A_04D5_4183_BF14_BD24DDB8E440_.wvu.FilterData" localSheetId="1" hidden="1">'ΠΕΠ 2021-2027'!$A$6:$L$25</definedName>
    <definedName name="Z_693BA4C7_F64E_43A1_BAA5_BA299A9EFE32_.wvu.FilterData" localSheetId="1" hidden="1">'ΠΕΠ 2021-2027'!$A$6:$L$175</definedName>
    <definedName name="Z_694DEC18_0797_43EC_8A8D_55F8A7B78F9A_.wvu.FilterData" localSheetId="1" hidden="1">'ΠΕΠ 2021-2027'!$A$6:$L$25</definedName>
    <definedName name="Z_694EF99A_CEE2_485F_BE5C_75B99832B5CD_.wvu.FilterData" localSheetId="1" hidden="1">'ΠΕΠ 2021-2027'!$A$6:$L$175</definedName>
    <definedName name="Z_69635FD6_BE26_4E62_8E1A_063E14B8D9B4_.wvu.FilterData" localSheetId="1" hidden="1">'ΠΕΠ 2021-2027'!$A$6:$L$25</definedName>
    <definedName name="Z_69F6B15C_060C_4862_B77B_68367F8C6D09_.wvu.FilterData" localSheetId="1" hidden="1">'ΠΕΠ 2021-2027'!$A$6:$L$25</definedName>
    <definedName name="Z_6A1EBEB7_81F8_4B9D_814C_47C83E54FB12_.wvu.FilterData" localSheetId="1" hidden="1">'ΠΕΠ 2021-2027'!$A$6:$L$175</definedName>
    <definedName name="Z_6A1EBEB7_81F8_4B9D_814C_47C83E54FB12_.wvu.PrintArea" localSheetId="1" hidden="1">'ΠΕΠ 2021-2027'!$A$8:$L$173</definedName>
    <definedName name="Z_6A1EBEB7_81F8_4B9D_814C_47C83E54FB12_.wvu.PrintTitles" localSheetId="1" hidden="1">'ΠΕΠ 2021-2027'!$1:$6</definedName>
    <definedName name="Z_6A4A53B7_5643_4711_BF7D_FF42A1F06E0C_.wvu.FilterData" localSheetId="1" hidden="1">'ΠΕΠ 2021-2027'!$A$6:$L$25</definedName>
    <definedName name="Z_6A5C3C3A_8C56_4E1A_842D_65EA0858AB30_.wvu.FilterData" localSheetId="1" hidden="1">'ΠΕΠ 2021-2027'!$A$6:$L$25</definedName>
    <definedName name="Z_6A5F808B_E32F_4CAC_841F_10D816A3DBE1_.wvu.FilterData" localSheetId="1" hidden="1">'ΠΕΠ 2021-2027'!$A$6:$L$25</definedName>
    <definedName name="Z_6A91374A_4E07_4D6B_ABA1_FD046F5056B4_.wvu.FilterData" localSheetId="1" hidden="1">'ΠΕΠ 2021-2027'!$A$6:$L$25</definedName>
    <definedName name="Z_6AEADEF7_9FAE_4C7B_A274_934054467B10_.wvu.FilterData" localSheetId="1" hidden="1">'ΠΕΠ 2021-2027'!$A$6:$L$25</definedName>
    <definedName name="Z_6AED2430_73A8_4B38_AD36_E38CA3228F7A_.wvu.FilterData" localSheetId="1" hidden="1">'ΠΕΠ 2021-2027'!$A$6:$L$175</definedName>
    <definedName name="Z_6B0C692C_C60D_4FD2_BD81_C13465982BEC_.wvu.FilterData" localSheetId="1" hidden="1">'ΠΕΠ 2021-2027'!$A$6:$L$25</definedName>
    <definedName name="Z_6B0CA613_DA22_48FE_8725_451D47FFD088_.wvu.FilterData" localSheetId="1" hidden="1">'ΠΕΠ 2021-2027'!$A$6:$L$25</definedName>
    <definedName name="Z_6B5C74A2_5D01_45C6_A8B2_8059B200C54E_.wvu.FilterData" localSheetId="1" hidden="1">'ΠΕΠ 2021-2027'!$A$6:$L$25</definedName>
    <definedName name="Z_6B9B3226_1BF1_4F1E_AF3A_B06A8148C622_.wvu.FilterData" localSheetId="1" hidden="1">'ΠΕΠ 2021-2027'!$A$6:$L$25</definedName>
    <definedName name="Z_6BA946E0_4743_46FA_9F9B_3F17E754CBDC_.wvu.FilterData" localSheetId="1" hidden="1">'ΠΕΠ 2021-2027'!$A$6:$L$175</definedName>
    <definedName name="Z_6C29F551_4C53_414B_9E58_C341BAEDA5B8_.wvu.FilterData" localSheetId="1" hidden="1">'ΠΕΠ 2021-2027'!$A$6:$L$25</definedName>
    <definedName name="Z_6C453A6C_696A_472D_8B6D_0E789F743B00_.wvu.FilterData" localSheetId="1" hidden="1">'ΠΕΠ 2021-2027'!$A$6:$L$25</definedName>
    <definedName name="Z_6C75CC66_2798_4617_9F01_7C42499102D4_.wvu.FilterData" localSheetId="1" hidden="1">'ΠΕΠ 2021-2027'!$A$6:$L$25</definedName>
    <definedName name="Z_6C77E9FC_EBC6_49EC_96C3_804989E24517_.wvu.FilterData" localSheetId="1" hidden="1">'ΠΕΠ 2021-2027'!$A$6:$L$25</definedName>
    <definedName name="Z_6C86682C_8408_48AB_B6A5_8229BD749965_.wvu.FilterData" localSheetId="1" hidden="1">'ΠΕΠ 2021-2027'!$A$6:$L$175</definedName>
    <definedName name="Z_6C8B777A_AEE2_477B_B1F6_69F2085AABA3_.wvu.FilterData" localSheetId="1" hidden="1">'ΠΕΠ 2021-2027'!$A$6:$L$25</definedName>
    <definedName name="Z_6C92CDC3_4BD0_4B61_B090_174E756B5998_.wvu.FilterData" localSheetId="1" hidden="1">'ΠΕΠ 2021-2027'!$A$6:$L$25</definedName>
    <definedName name="Z_6CA0F01C_6C29_49DC_B8F2_B4BEACDE3898_.wvu.FilterData" localSheetId="1" hidden="1">'ΠΕΠ 2021-2027'!$A$6:$L$175</definedName>
    <definedName name="Z_6CAECE94_930D_458B_8272_8412CFB17BE0_.wvu.FilterData" localSheetId="1" hidden="1">'ΠΕΠ 2021-2027'!$A$6:$L$175</definedName>
    <definedName name="Z_6CFD61C7_7520_4B43_838B_27AF0B2D5BE3_.wvu.FilterData" localSheetId="1" hidden="1">'ΠΕΠ 2021-2027'!$A$6:$L$25</definedName>
    <definedName name="Z_6D10C31B_6B76_4BDE_8655_1BF7AC757636_.wvu.FilterData" localSheetId="1" hidden="1">'ΠΕΠ 2021-2027'!$A$6:$L$25</definedName>
    <definedName name="Z_6D27BDF4_5537_4D7B_AB1D_A9CA93D6FAF1_.wvu.FilterData" localSheetId="1" hidden="1">'ΠΕΠ 2021-2027'!$A$6:$L$25</definedName>
    <definedName name="Z_6D5C0427_9199_42F8_8ECA_824A8D4BDDB1_.wvu.FilterData" localSheetId="1" hidden="1">'ΠΕΠ 2021-2027'!$A$6:$L$25</definedName>
    <definedName name="Z_6D6ACD29_46AE_480D_92B6_13DF2C7E7A22_.wvu.FilterData" localSheetId="1" hidden="1">'ΠΕΠ 2021-2027'!$A$6:$L$25</definedName>
    <definedName name="Z_6D73D715_AE4E_491E_81A2_B327450C2B15_.wvu.FilterData" localSheetId="1" hidden="1">'ΠΕΠ 2021-2027'!$A$6:$L$25</definedName>
    <definedName name="Z_6D892DCF_61A9_4163_B3E7_D46AF2B05B11_.wvu.FilterData" localSheetId="1" hidden="1">'ΠΕΠ 2021-2027'!$A$6:$L$25</definedName>
    <definedName name="Z_6DC8492D_BB9F_4C50_A3A2_B54AD0B9BCB4_.wvu.FilterData" localSheetId="1" hidden="1">'ΠΕΠ 2021-2027'!$A$6:$L$25</definedName>
    <definedName name="Z_6E360865_1EAB_48F4_9B1B_7016B67A1EBB_.wvu.FilterData" localSheetId="1" hidden="1">'ΠΕΠ 2021-2027'!$A$6:$L$25</definedName>
    <definedName name="Z_6E84F5F4_F3AD_42A9_A123_B1B1CA54F1E3_.wvu.FilterData" localSheetId="1" hidden="1">'ΠΕΠ 2021-2027'!$A$6:$L$25</definedName>
    <definedName name="Z_6E84FF3B_2537_4B95_9B31_422FAC16E24F_.wvu.FilterData" localSheetId="1" hidden="1">'ΠΕΠ 2021-2027'!$A$6:$L$175</definedName>
    <definedName name="Z_6E9DD937_2516_45A0_9299_BC12A0772603_.wvu.FilterData" localSheetId="1" hidden="1">'ΠΕΠ 2021-2027'!$A$6:$L$25</definedName>
    <definedName name="Z_6EB10147_84F4_4113_9399_82B23B2E815D_.wvu.FilterData" localSheetId="1" hidden="1">'ΠΕΠ 2021-2027'!$A$6:$L$175</definedName>
    <definedName name="Z_6EEA59E5_FA7B_4E94_B77C_386EC6D2A97F_.wvu.FilterData" localSheetId="1" hidden="1">'ΠΕΠ 2021-2027'!$A$6:$L$25</definedName>
    <definedName name="Z_6F8518C5_F166_426B_A9C6_59F76EF3369D_.wvu.FilterData" localSheetId="1" hidden="1">'ΠΕΠ 2021-2027'!$A$6:$L$25</definedName>
    <definedName name="Z_6F8A825A_CB0A_4600_A6C3_668625070B2E_.wvu.FilterData" localSheetId="1" hidden="1">'ΠΕΠ 2021-2027'!$A$6:$L$25</definedName>
    <definedName name="Z_6F8C08A9_F1D9_4BE5_BFB2_CF188B766D8A_.wvu.FilterData" localSheetId="1" hidden="1">'ΠΕΠ 2021-2027'!$A$6:$L$25</definedName>
    <definedName name="Z_6FECA9F5_9C35_445B_88AB_C333106F0D05_.wvu.FilterData" localSheetId="1" hidden="1">'ΠΕΠ 2021-2027'!$A$6:$L$25</definedName>
    <definedName name="Z_70A07C2B_F97D_4F67_BD9A_9055A26EF300_.wvu.FilterData" localSheetId="1" hidden="1">'ΠΕΠ 2021-2027'!$A$6:$L$25</definedName>
    <definedName name="Z_70A9379C_3470_4C14_A067_2F23E762EAA3_.wvu.FilterData" localSheetId="1" hidden="1">'ΠΕΠ 2021-2027'!$A$6:$L$175</definedName>
    <definedName name="Z_70FD7A4C_0C9F_4BCD_9F50_4FF5AC6991F5_.wvu.FilterData" localSheetId="1" hidden="1">'ΠΕΠ 2021-2027'!$A$6:$L$25</definedName>
    <definedName name="Z_71086E8B_2EBF_4021_88A7_C39A652B23E9_.wvu.FilterData" localSheetId="1" hidden="1">'ΠΕΠ 2021-2027'!$A$6:$L$25</definedName>
    <definedName name="Z_71718188_3A09_467D_B36B_90B9F1DE3819_.wvu.FilterData" localSheetId="1" hidden="1">'ΠΕΠ 2021-2027'!$A$6:$L$25</definedName>
    <definedName name="Z_71728D4B_7010_453D_9EDA_D934CDD5B55A_.wvu.FilterData" localSheetId="1" hidden="1">'ΠΕΠ 2021-2027'!$A$6:$L$25</definedName>
    <definedName name="Z_717967ED_6917_4131_A7E2_BE9E6BB612BC_.wvu.FilterData" localSheetId="1" hidden="1">'ΠΕΠ 2021-2027'!$A$6:$L$175</definedName>
    <definedName name="Z_71AF3007_127F_4385_A40E_256993A31533_.wvu.FilterData" localSheetId="1" hidden="1">'ΠΕΠ 2021-2027'!$A$6:$L$175</definedName>
    <definedName name="Z_71BBA8F8_21BE_4913_98EF_67FEE78BF0FA_.wvu.FilterData" localSheetId="1" hidden="1">'ΠΕΠ 2021-2027'!$A$6:$L$25</definedName>
    <definedName name="Z_71E250A4_7D07_4A2F_9E5A_9AC4A85E9F39_.wvu.FilterData" localSheetId="1" hidden="1">'ΠΕΠ 2021-2027'!$A$6:$L$175</definedName>
    <definedName name="Z_72250BEE_DE0C_4B4A_A06C_1F33EBD50099_.wvu.FilterData" localSheetId="1" hidden="1">'ΠΕΠ 2021-2027'!$A$6:$L$25</definedName>
    <definedName name="Z_72343F61_1E9A_43A0_8BA2_0D50AA1128E8_.wvu.FilterData" localSheetId="1" hidden="1">'ΠΕΠ 2021-2027'!$A$6:$L$175</definedName>
    <definedName name="Z_728C81B2_2F8A_4D85_A394_C5AE4505C758_.wvu.FilterData" localSheetId="1" hidden="1">'ΠΕΠ 2021-2027'!$A$6:$L$175</definedName>
    <definedName name="Z_72D67BBF_4101_485C_8488_354311EC9FC7_.wvu.FilterData" localSheetId="1" hidden="1">'ΠΕΠ 2021-2027'!$A$6:$L$25</definedName>
    <definedName name="Z_72DA0A4D_7ECF_4C6F_AD35_290C734387B8_.wvu.FilterData" localSheetId="1" hidden="1">'ΠΕΠ 2021-2027'!$A$6:$L$25</definedName>
    <definedName name="Z_72E4C1ED_A850_4D13_B84E_577C3871EA0C_.wvu.FilterData" localSheetId="1" hidden="1">'ΠΕΠ 2021-2027'!$A$6:$L$175</definedName>
    <definedName name="Z_730399AE_E9C3_49D2_ACC3_47D92009B964_.wvu.FilterData" localSheetId="1" hidden="1">'ΠΕΠ 2021-2027'!$A$6:$L$25</definedName>
    <definedName name="Z_731D8404_41DD_4E7B_892E_0A7FFD1429C2_.wvu.FilterData" localSheetId="1" hidden="1">'ΠΕΠ 2021-2027'!$A$6:$L$25</definedName>
    <definedName name="Z_73761860_3F71_40F5_AE26_273D96C21F26_.wvu.FilterData" localSheetId="1" hidden="1">'ΠΕΠ 2021-2027'!$A$6:$L$25</definedName>
    <definedName name="Z_73D5EC5D_9F63_4D76_A640_0C526236769B_.wvu.FilterData" localSheetId="1" hidden="1">'ΠΕΠ 2021-2027'!$A$6:$L$25</definedName>
    <definedName name="Z_744CA286_E4E5_44EB_9A76_24083371BBD3_.wvu.FilterData" localSheetId="1" hidden="1">'ΠΕΠ 2021-2027'!$A$6:$L$175</definedName>
    <definedName name="Z_74804206_4657_455E_8636_68C89A114581_.wvu.FilterData" localSheetId="1" hidden="1">'ΠΕΠ 2021-2027'!$A$6:$L$175</definedName>
    <definedName name="Z_7495798F_84C6_4803_B0AF_F70F88A36736_.wvu.FilterData" localSheetId="1" hidden="1">'ΠΕΠ 2021-2027'!$A$6:$L$25</definedName>
    <definedName name="Z_749A6455_CF44_4EF7_920E_4343EBBF098C_.wvu.FilterData" localSheetId="1" hidden="1">'ΠΕΠ 2021-2027'!$A$6:$L$25</definedName>
    <definedName name="Z_74B83B39_61DC_4116_A202_E717E95E4D59_.wvu.FilterData" localSheetId="1" hidden="1">'ΠΕΠ 2021-2027'!$A$6:$L$175</definedName>
    <definedName name="Z_74ED5996_85A3_48F2_A1CF_7F41C2593FD8_.wvu.FilterData" localSheetId="1" hidden="1">'ΠΕΠ 2021-2027'!$A$6:$L$25</definedName>
    <definedName name="Z_7518EF9A_8E5B_4148_9AFB_65414F170747_.wvu.FilterData" localSheetId="1" hidden="1">'ΠΕΠ 2021-2027'!$A$6:$L$25</definedName>
    <definedName name="Z_7541D8DC_EABD_4B08_A4F7_068F0AFA6D64_.wvu.FilterData" localSheetId="1" hidden="1">'ΠΕΠ 2021-2027'!$A$6:$L$25</definedName>
    <definedName name="Z_756E65E4_3680_415C_AD2B_548447BE01AF_.wvu.FilterData" localSheetId="1" hidden="1">'ΠΕΠ 2021-2027'!$A$6:$L$25</definedName>
    <definedName name="Z_75929EA9_5A43_4D39_9D00_D0003A4652A9_.wvu.FilterData" localSheetId="1" hidden="1">'ΠΕΠ 2021-2027'!$A$6:$L$175</definedName>
    <definedName name="Z_75D82FA8_5CAD_4C34_A6A4_C8E29970D8D6_.wvu.FilterData" localSheetId="1" hidden="1">'ΠΕΠ 2021-2027'!$A$6:$L$25</definedName>
    <definedName name="Z_760588F2_6A4A_4593_807A_C55D541B9BF7_.wvu.FilterData" localSheetId="1" hidden="1">'ΠΕΠ 2021-2027'!$A$6:$L$25</definedName>
    <definedName name="Z_764D000F_A140_45FF_95E2_B68A06AFE6AF_.wvu.FilterData" localSheetId="1" hidden="1">'ΠΕΠ 2021-2027'!$A$6:$L$25</definedName>
    <definedName name="Z_76ADDDC1_6CC5_4BE6_958E_505B5BC23686_.wvu.FilterData" localSheetId="1" hidden="1">'ΠΕΠ 2021-2027'!$A$6:$L$175</definedName>
    <definedName name="Z_76BAF7D0_4C65_449C_83FD_C4E81D97DBF1_.wvu.FilterData" localSheetId="1" hidden="1">'ΠΕΠ 2021-2027'!$A$6:$L$25</definedName>
    <definedName name="Z_76F645B7_2FD6_44B7_A521_7899A06AEE10_.wvu.FilterData" localSheetId="1" hidden="1">'ΠΕΠ 2021-2027'!$A$6:$L$175</definedName>
    <definedName name="Z_7706D8F1_DE5B_40DC_9BF2_0521E7689319_.wvu.FilterData" localSheetId="1" hidden="1">'ΠΕΠ 2021-2027'!$A$6:$L$25</definedName>
    <definedName name="Z_770D528B_4564_412C_A600_C27277272E53_.wvu.FilterData" localSheetId="1" hidden="1">'ΠΕΠ 2021-2027'!$A$6:$L$25</definedName>
    <definedName name="Z_770E6018_57C1_48A2_9955_1DED96C919FB_.wvu.FilterData" localSheetId="1" hidden="1">'ΠΕΠ 2021-2027'!$A$6:$L$175</definedName>
    <definedName name="Z_774926FF_47DB_4995_B62A_A9BEEFA84F5D_.wvu.FilterData" localSheetId="1" hidden="1">'ΠΕΠ 2021-2027'!$A$6:$L$25</definedName>
    <definedName name="Z_774D16C1_BA26_4FFE_9751_4CAD60AA5738_.wvu.FilterData" localSheetId="1" hidden="1">'ΠΕΠ 2021-2027'!$A$6:$L$175</definedName>
    <definedName name="Z_774D16C1_BA26_4FFE_9751_4CAD60AA5738_.wvu.PrintArea" localSheetId="1" hidden="1">'ΠΕΠ 2021-2027'!$A$8:$L$173</definedName>
    <definedName name="Z_774D16C1_BA26_4FFE_9751_4CAD60AA5738_.wvu.PrintTitles" localSheetId="1" hidden="1">'ΠΕΠ 2021-2027'!$1:$6</definedName>
    <definedName name="Z_7781AC77_5F35_4F8A_AE2F_9FF886EB7E42_.wvu.FilterData" localSheetId="1" hidden="1">'ΠΕΠ 2021-2027'!$A$6:$L$175</definedName>
    <definedName name="Z_779374A5_B671_4AE8_A6ED_C89A7D1A3984_.wvu.FilterData" localSheetId="1" hidden="1">'ΠΕΠ 2021-2027'!$A$6:$L$25</definedName>
    <definedName name="Z_77B0F96C_2E72_44AD_8694_1F677B1CB746_.wvu.FilterData" localSheetId="1" hidden="1">'ΠΕΠ 2021-2027'!$A$6:$L$175</definedName>
    <definedName name="Z_78073E16_0195_4585_BB15_4EB1E50FC640_.wvu.FilterData" localSheetId="1" hidden="1">'ΠΕΠ 2021-2027'!$A$6:$L$25</definedName>
    <definedName name="Z_784284DB_61A8_45AA_964A_071F0C88F837_.wvu.FilterData" localSheetId="1" hidden="1">'ΠΕΠ 2021-2027'!$A$6:$L$25</definedName>
    <definedName name="Z_784E5FC5_41D0_49C6_853C_5DADC4D5491C_.wvu.FilterData" localSheetId="1" hidden="1">'ΠΕΠ 2021-2027'!$A$6:$L$175</definedName>
    <definedName name="Z_7851A10E_6185_48C6_8ECE_4AF97DBAFCD8_.wvu.FilterData" localSheetId="1" hidden="1">'ΠΕΠ 2021-2027'!$A$6:$L$175</definedName>
    <definedName name="Z_7851A10E_6185_48C6_8ECE_4AF97DBAFCD8_.wvu.PrintArea" localSheetId="1" hidden="1">'ΠΕΠ 2021-2027'!$A$8:$L$173</definedName>
    <definedName name="Z_7851A10E_6185_48C6_8ECE_4AF97DBAFCD8_.wvu.PrintTitles" localSheetId="1" hidden="1">'ΠΕΠ 2021-2027'!$1:$6</definedName>
    <definedName name="Z_786B002B_F6CE_4E64_B7B2_075DBF71E1A0_.wvu.FilterData" localSheetId="1" hidden="1">'ΠΕΠ 2021-2027'!$A$6:$L$25</definedName>
    <definedName name="Z_789B9566_8870_43EE_A9D1_39E9CE398EED_.wvu.FilterData" localSheetId="1" hidden="1">'ΠΕΠ 2021-2027'!$A$6:$L$175</definedName>
    <definedName name="Z_78A520C8_FCD3_49F1_9FE7_F475C12AEBA3_.wvu.FilterData" localSheetId="1" hidden="1">'ΠΕΠ 2021-2027'!$A$6:$L$25</definedName>
    <definedName name="Z_78D4B54B_1D3A_4D76_802B_21C6B3C1E6B8_.wvu.FilterData" localSheetId="1" hidden="1">'ΠΕΠ 2021-2027'!$A$6:$L$25</definedName>
    <definedName name="Z_78D78DC1_BC48_40F7_8CAF_1D1694A70B17_.wvu.FilterData" localSheetId="1" hidden="1">'ΠΕΠ 2021-2027'!$A$6:$L$25</definedName>
    <definedName name="Z_78DBB3B4_9F93_4657_B5F6_6EEBCB4EF50F_.wvu.FilterData" localSheetId="1" hidden="1">'ΠΕΠ 2021-2027'!$A$6:$L$25</definedName>
    <definedName name="Z_78E1056C_866A_47D7_A4E3_CD01D28E81C2_.wvu.FilterData" localSheetId="1" hidden="1">'ΠΕΠ 2021-2027'!$A$6:$L$175</definedName>
    <definedName name="Z_78EA1A72_4199_43B0_9479_9CC100B2E8ED_.wvu.FilterData" localSheetId="1" hidden="1">'ΠΕΠ 2021-2027'!$A$6:$L$25</definedName>
    <definedName name="Z_79088F0A_08B9_4527_AF15_2F1119AF50DF_.wvu.FilterData" localSheetId="1" hidden="1">'ΠΕΠ 2021-2027'!$A$6:$L$25</definedName>
    <definedName name="Z_79515C66_0298_4F5E_8B2C_B54C9BE93E25_.wvu.FilterData" localSheetId="1" hidden="1">'ΠΕΠ 2021-2027'!$A$6:$L$25</definedName>
    <definedName name="Z_79B5865F_0992_4B45_9DB8_F29D9C8493AC_.wvu.FilterData" localSheetId="1" hidden="1">'ΠΕΠ 2021-2027'!$A$6:$L$175</definedName>
    <definedName name="Z_79EBBB7C_CDE1_4AEB_B693_48DC8DF6F5D1_.wvu.FilterData" localSheetId="1" hidden="1">'ΠΕΠ 2021-2027'!$A$6:$L$25</definedName>
    <definedName name="Z_79F7119A_BBF7_4849_90E7_A0CE5CB678B2_.wvu.FilterData" localSheetId="1" hidden="1">'ΠΕΠ 2021-2027'!$A$6:$L$25</definedName>
    <definedName name="Z_79FFFC82_5FC6_4117_B232_7D317FECB666_.wvu.FilterData" localSheetId="1" hidden="1">'ΠΕΠ 2021-2027'!$A$6:$L$25</definedName>
    <definedName name="Z_7A224A2C_C124_44C1_AE78_74C8EEBA8009_.wvu.FilterData" localSheetId="1" hidden="1">'ΠΕΠ 2021-2027'!$A$6:$L$25</definedName>
    <definedName name="Z_7A39F848_0943_474B_A3FE_677E857719BA_.wvu.FilterData" localSheetId="1" hidden="1">'ΠΕΠ 2021-2027'!$A$6:$L$25</definedName>
    <definedName name="Z_7A60E147_7D79_430D_8B4E_0F17855E0730_.wvu.FilterData" localSheetId="1" hidden="1">'ΠΕΠ 2021-2027'!$A$6:$L$25</definedName>
    <definedName name="Z_7A709CEC_2F5A_45D1_A1AD_5F51FB98F220_.wvu.FilterData" localSheetId="1" hidden="1">'ΠΕΠ 2021-2027'!$A$6:$L$25</definedName>
    <definedName name="Z_7A73061B_EB03_4145_88EE_24EA461D7242_.wvu.FilterData" localSheetId="1" hidden="1">'ΠΕΠ 2021-2027'!$A$6:$L$25</definedName>
    <definedName name="Z_7A8ED592_B84F_4F58_A7F7_03BA762FB0CE_.wvu.FilterData" localSheetId="1" hidden="1">'ΠΕΠ 2021-2027'!$A$6:$L$25</definedName>
    <definedName name="Z_7AE89CBB_29B7_4983_B98C_BBD3DF684329_.wvu.FilterData" localSheetId="1" hidden="1">'ΠΕΠ 2021-2027'!$A$6:$L$25</definedName>
    <definedName name="Z_7AE89CBB_29B7_4983_B98C_BBD3DF684329_.wvu.PrintArea" localSheetId="1" hidden="1">'ΠΕΠ 2021-2027'!$A$8:$L$173</definedName>
    <definedName name="Z_7AE89CBB_29B7_4983_B98C_BBD3DF684329_.wvu.PrintTitles" localSheetId="1" hidden="1">'ΠΕΠ 2021-2027'!$1:$6</definedName>
    <definedName name="Z_7AF7F7E4_CD16_4327_94F5_F5895B1CE761_.wvu.FilterData" localSheetId="1" hidden="1">'ΠΕΠ 2021-2027'!$A$6:$L$175</definedName>
    <definedName name="Z_7B86B8C8_01F6_49B9_ACBB_3EC37E8B5B11_.wvu.FilterData" localSheetId="1" hidden="1">'ΠΕΠ 2021-2027'!$A$6:$L$175</definedName>
    <definedName name="Z_7BAB5BF8_980D_491B_ABCA_BA247BF15D8A_.wvu.FilterData" localSheetId="1" hidden="1">'ΠΕΠ 2021-2027'!$A$6:$L$25</definedName>
    <definedName name="Z_7BE08F7D_C830_421C_9791_5F1E2FA6503B_.wvu.FilterData" localSheetId="1" hidden="1">'ΠΕΠ 2021-2027'!$A$6:$L$175</definedName>
    <definedName name="Z_7BE94F5F_AD93_48CA_91E1_74718A0FB9FD_.wvu.FilterData" localSheetId="1" hidden="1">'ΠΕΠ 2021-2027'!$A$6:$L$25</definedName>
    <definedName name="Z_7C1C8103_ED80_4997_9990_4F2E3CB69852_.wvu.FilterData" localSheetId="1" hidden="1">'ΠΕΠ 2021-2027'!$A$6:$L$25</definedName>
    <definedName name="Z_7C2E70CD_7F79_48AC_9254_9C057B5AD6EF_.wvu.FilterData" localSheetId="1" hidden="1">'ΠΕΠ 2021-2027'!$A$6:$L$25</definedName>
    <definedName name="Z_7C36DEDA_D1CA_45A9_AB4A_F77845DE1C38_.wvu.FilterData" localSheetId="1" hidden="1">'ΠΕΠ 2021-2027'!$A$6:$L$25</definedName>
    <definedName name="Z_7CBAF84B_1A56_4B74_AC3A_8403C57EBBA7_.wvu.FilterData" localSheetId="1" hidden="1">'ΠΕΠ 2021-2027'!$A$6:$L$25</definedName>
    <definedName name="Z_7D3A6A0E_D960_4B1B_B34F_F657DABCEC7D_.wvu.FilterData" localSheetId="1" hidden="1">'ΠΕΠ 2021-2027'!$A$6:$L$25</definedName>
    <definedName name="Z_7D3AFC50_BFC9_4F18_8529_154EA7A79A63_.wvu.FilterData" localSheetId="1" hidden="1">'ΠΕΠ 2021-2027'!$A$6:$L$25</definedName>
    <definedName name="Z_7D3B2292_2AB8_480B_925C_84A0E19B4E14_.wvu.FilterData" localSheetId="1" hidden="1">'ΠΕΠ 2021-2027'!$A$6:$L$175</definedName>
    <definedName name="Z_7D9121F6_FCD3_49D5_A6BD_C43B7081D66C_.wvu.FilterData" localSheetId="1" hidden="1">'ΠΕΠ 2021-2027'!$A$6:$L$25</definedName>
    <definedName name="Z_7D91F2C1_F743_4EE1_A8E5_74AD6DA25D84_.wvu.FilterData" localSheetId="1" hidden="1">'ΠΕΠ 2021-2027'!$A$6:$L$25</definedName>
    <definedName name="Z_7D9FB671_1DAE_477E_AE7E_16328BB020DE_.wvu.FilterData" localSheetId="1" hidden="1">'ΠΕΠ 2021-2027'!$A$6:$L$25</definedName>
    <definedName name="Z_7DD5D0EF_4CA1_4A51_9DB9_B4406526AE8A_.wvu.FilterData" localSheetId="1" hidden="1">'ΠΕΠ 2021-2027'!$A$6:$L$25</definedName>
    <definedName name="Z_7E046964_156F_44E7_A8EF_4A2F110B4D4F_.wvu.FilterData" localSheetId="1" hidden="1">'ΠΕΠ 2021-2027'!$A$6:$L$25</definedName>
    <definedName name="Z_7E150DE1_B6FE_4EDB_B48B_0176708CD7D5_.wvu.FilterData" localSheetId="1" hidden="1">'ΠΕΠ 2021-2027'!$A$6:$L$25</definedName>
    <definedName name="Z_7EB86A55_8663_460D_8228_26E0E53DD7E6_.wvu.FilterData" localSheetId="1" hidden="1">'ΠΕΠ 2021-2027'!$A$6:$L$25</definedName>
    <definedName name="Z_7ED7CB6E_C6DB_4E8A_B566_7AAE9477EE21_.wvu.FilterData" localSheetId="1" hidden="1">'ΠΕΠ 2021-2027'!$A$6:$L$25</definedName>
    <definedName name="Z_7EDD6429_3F5D_4499_B545_23C77A9DD1C1_.wvu.FilterData" localSheetId="1" hidden="1">'ΠΕΠ 2021-2027'!$A$6:$L$175</definedName>
    <definedName name="Z_7FB73F6F_7622_443D_9181_7094274F4C81_.wvu.FilterData" localSheetId="1" hidden="1">'ΠΕΠ 2021-2027'!$A$6:$L$175</definedName>
    <definedName name="Z_7FE7566D_C824_4B92_85FE_93ABF469E9D0_.wvu.FilterData" localSheetId="1" hidden="1">'ΠΕΠ 2021-2027'!$A$6:$L$175</definedName>
    <definedName name="Z_7FFBA3A9_D9FE_4A55_903D_32CFC9DCC73C_.wvu.FilterData" localSheetId="1" hidden="1">'ΠΕΠ 2021-2027'!$A$6:$L$25</definedName>
    <definedName name="Z_7FFD351C_60AA_4D3E_B6B0_BF7AFA67B8FB_.wvu.FilterData" localSheetId="1" hidden="1">'ΠΕΠ 2021-2027'!$A$6:$L$25</definedName>
    <definedName name="Z_803B2CD8_66FC_4E2F_9D97_258D2B4681DA_.wvu.FilterData" localSheetId="1" hidden="1">'ΠΕΠ 2021-2027'!$A$6:$L$25</definedName>
    <definedName name="Z_805DD753_1FCF_43AE_921A_87B1665D031A_.wvu.FilterData" localSheetId="1" hidden="1">'ΠΕΠ 2021-2027'!$A$6:$L$25</definedName>
    <definedName name="Z_80A7B635_24BC_4B6F_95F9_4DAFFBA04752_.wvu.FilterData" localSheetId="1" hidden="1">'ΠΕΠ 2021-2027'!$A$6:$L$25</definedName>
    <definedName name="Z_80A7B635_24BC_4B6F_95F9_4DAFFBA04752_.wvu.PrintTitles" localSheetId="1" hidden="1">'ΠΕΠ 2021-2027'!$1:$6</definedName>
    <definedName name="Z_80B835D7_EDBE_4E3A_AFA3_118CD897F667_.wvu.FilterData" localSheetId="1" hidden="1">'ΠΕΠ 2021-2027'!$A$6:$L$25</definedName>
    <definedName name="Z_80E1D425_9C4B_48EF_A92B_E5C5E4FB9629_.wvu.FilterData" localSheetId="1" hidden="1">'ΠΕΠ 2021-2027'!$A$6:$L$25</definedName>
    <definedName name="Z_812F1FF4_A686_4AEC_9BE0_BBE344D8D3DD_.wvu.FilterData" localSheetId="1" hidden="1">'ΠΕΠ 2021-2027'!$A$6:$L$175</definedName>
    <definedName name="Z_8140431A_B751_4E5A_90A8_28BFE66C9A8F_.wvu.FilterData" localSheetId="1" hidden="1">'ΠΕΠ 2021-2027'!$A$6:$L$25</definedName>
    <definedName name="Z_819AE216_7F2E_4388_9479_96C0AD922B78_.wvu.FilterData" localSheetId="1" hidden="1">'ΠΕΠ 2021-2027'!$A$6:$L$25</definedName>
    <definedName name="Z_81B355DC_125E_4C41_8AC0_D4C662AA83E0_.wvu.FilterData" localSheetId="1" hidden="1">'ΠΕΠ 2021-2027'!$A$6:$L$25</definedName>
    <definedName name="Z_81C6B404_7D9A_4135_BA54_8BAF46D7E828_.wvu.FilterData" localSheetId="1" hidden="1">'ΠΕΠ 2021-2027'!$A$6:$L$25</definedName>
    <definedName name="Z_81CD0B15_734D_4540_8A5D_C1C0D8008ACE_.wvu.FilterData" localSheetId="1" hidden="1">'ΠΕΠ 2021-2027'!$A$6:$L$25</definedName>
    <definedName name="Z_81CE56F2_C1CA_49AC_8832_143B772CC330_.wvu.FilterData" localSheetId="1" hidden="1">'ΠΕΠ 2021-2027'!$A$6:$L$25</definedName>
    <definedName name="Z_8230CF65_8C90_4B4C_82E9_432558E71EF6_.wvu.FilterData" localSheetId="1" hidden="1">'ΠΕΠ 2021-2027'!$A$6:$L$25</definedName>
    <definedName name="Z_8284ED5B_8EAB_48FB_A6A3_2FAE4CF03A98_.wvu.FilterData" localSheetId="1" hidden="1">'ΠΕΠ 2021-2027'!$A$6:$L$25</definedName>
    <definedName name="Z_82B648F0_261B_40E4_99A3_1FDDC7F044DE_.wvu.FilterData" localSheetId="1" hidden="1">'ΠΕΠ 2021-2027'!$A$6:$L$25</definedName>
    <definedName name="Z_82ECF9DF_BFF3_451E_98BE_C2C8A7F3FA4E_.wvu.FilterData" localSheetId="1" hidden="1">'ΠΕΠ 2021-2027'!$A$6:$L$25</definedName>
    <definedName name="Z_8309E82D_1FF3_498C_8981_21DD04583763_.wvu.FilterData" localSheetId="1" hidden="1">'ΠΕΠ 2021-2027'!$A$6:$L$175</definedName>
    <definedName name="Z_83192F2F_FB87_455E_9F72_F9D2F0D0020A_.wvu.FilterData" localSheetId="1" hidden="1">'ΠΕΠ 2021-2027'!$A$6:$L$25</definedName>
    <definedName name="Z_83791A92_39D1_49E1_A650_4E9FF7E59E04_.wvu.FilterData" localSheetId="1" hidden="1">'ΠΕΠ 2021-2027'!$A$6:$L$25</definedName>
    <definedName name="Z_839C37F2_3979_45AC_90F7_9BE6D2E24697_.wvu.FilterData" localSheetId="1" hidden="1">'ΠΕΠ 2021-2027'!$A$6:$L$25</definedName>
    <definedName name="Z_83B187D0_F809_4016_A6E5_1E7DCE1B924A_.wvu.FilterData" localSheetId="1" hidden="1">'ΠΕΠ 2021-2027'!$A$6:$L$25</definedName>
    <definedName name="Z_83ED34C0_CD0B_46A6_9679_D3CAB82B30D4_.wvu.FilterData" localSheetId="1" hidden="1">'ΠΕΠ 2021-2027'!$A$6:$L$25</definedName>
    <definedName name="Z_8434F2C8_1A18_4B78_A4AC_399FE37C1F6F_.wvu.FilterData" localSheetId="1" hidden="1">'ΠΕΠ 2021-2027'!$A$6:$L$25</definedName>
    <definedName name="Z_8449E9F1_EFBE_4385_A10D_8A2A8D11821C_.wvu.FilterData" localSheetId="1" hidden="1">'ΠΕΠ 2021-2027'!$A$6:$L$175</definedName>
    <definedName name="Z_845214B8_ADF0_40B3_A0AA_14F9E7F40511_.wvu.FilterData" localSheetId="1" hidden="1">'ΠΕΠ 2021-2027'!$A$6:$L$25</definedName>
    <definedName name="Z_8455B90D_04B9_4C12_B75D_21065CE06B07_.wvu.FilterData" localSheetId="1" hidden="1">'ΠΕΠ 2021-2027'!$A$6:$L$25</definedName>
    <definedName name="Z_848C2ECE_B693_4E86_AA86_1C77765C5681_.wvu.FilterData" localSheetId="1" hidden="1">'ΠΕΠ 2021-2027'!$A$6:$L$25</definedName>
    <definedName name="Z_84924417_9DBA_47D0_9DE1_693CEDD44E3E_.wvu.FilterData" localSheetId="1" hidden="1">'ΠΕΠ 2021-2027'!$A$6:$L$25</definedName>
    <definedName name="Z_84DA0679_528A_467E_91CA_080549DB99A6_.wvu.FilterData" localSheetId="1" hidden="1">'ΠΕΠ 2021-2027'!$A$6:$L$25</definedName>
    <definedName name="Z_85125AFB_F11B_40E2_B2BE_F54E182F1913_.wvu.FilterData" localSheetId="1" hidden="1">'ΠΕΠ 2021-2027'!$A$6:$L$25</definedName>
    <definedName name="Z_85B9517C_E062_4FCA_AAC8_06D9C09A6007_.wvu.FilterData" localSheetId="1" hidden="1">'ΠΕΠ 2021-2027'!$A$6:$L$25</definedName>
    <definedName name="Z_862FDB10_D918_4D40_A029_66FE18ABF97D_.wvu.FilterData" localSheetId="1" hidden="1">'ΠΕΠ 2021-2027'!$A$6:$L$25</definedName>
    <definedName name="Z_8632E5E4_7ECF_4A73_9741_CBCF1CE66D6B_.wvu.FilterData" localSheetId="1" hidden="1">'ΠΕΠ 2021-2027'!$A$6:$L$25</definedName>
    <definedName name="Z_864298CA_8332_4E49_8F0C_0FA91E9B5ABF_.wvu.FilterData" localSheetId="1" hidden="1">'ΠΕΠ 2021-2027'!$A$6:$L$25</definedName>
    <definedName name="Z_86DC803D_AD00_4377_B188_374910CE8B11_.wvu.FilterData" localSheetId="1" hidden="1">'ΠΕΠ 2021-2027'!$A$6:$L$25</definedName>
    <definedName name="Z_86EF96BE_95D5_43DD_8397_CA36F2231B5C_.wvu.FilterData" localSheetId="1" hidden="1">'ΠΕΠ 2021-2027'!$A$6:$L$175</definedName>
    <definedName name="Z_86EF96BE_95D5_43DD_8397_CA36F2231B5C_.wvu.PrintArea" localSheetId="1" hidden="1">'ΠΕΠ 2021-2027'!$A$8:$L$173</definedName>
    <definedName name="Z_86EF96BE_95D5_43DD_8397_CA36F2231B5C_.wvu.PrintTitles" localSheetId="1" hidden="1">'ΠΕΠ 2021-2027'!$1:$6</definedName>
    <definedName name="Z_86FB8773_76D1_4874_B1CE_3F7130F7F84D_.wvu.FilterData" localSheetId="1" hidden="1">'ΠΕΠ 2021-2027'!$A$6:$L$25</definedName>
    <definedName name="Z_8759BFB5_504C_4B4D_BBF5_3A27F080EF79_.wvu.FilterData" localSheetId="1" hidden="1">'ΠΕΠ 2021-2027'!$A$6:$L$175</definedName>
    <definedName name="Z_878A1591_812C_4B5D_8296_B5CBBC424562_.wvu.FilterData" localSheetId="1" hidden="1">'ΠΕΠ 2021-2027'!$A$6:$L$25</definedName>
    <definedName name="Z_87AA6898_8E58_460B_99B8_12DF7F50A4BF_.wvu.FilterData" localSheetId="1" hidden="1">'ΠΕΠ 2021-2027'!$A$6:$L$25</definedName>
    <definedName name="Z_87DE03D5_72FC_4005_B89E_622D46C9F7E1_.wvu.FilterData" localSheetId="1" hidden="1">'ΠΕΠ 2021-2027'!$A$6:$L$25</definedName>
    <definedName name="Z_88012604_9EC5_4913_A751_94F4BD66875A_.wvu.FilterData" localSheetId="1" hidden="1">'ΠΕΠ 2021-2027'!$A$6:$L$25</definedName>
    <definedName name="Z_8808BBCD_E8E9_4A47_BEC4_C1A3A20F49D8_.wvu.FilterData" localSheetId="1" hidden="1">'ΠΕΠ 2021-2027'!$A$6:$L$25</definedName>
    <definedName name="Z_880DB824_E475_45E6_A891_9BF4D8F9A1BC_.wvu.FilterData" localSheetId="1" hidden="1">'ΠΕΠ 2021-2027'!$A$6:$L$25</definedName>
    <definedName name="Z_888110CB_6E65_45E9_B2D7_F67BEA9F55C0_.wvu.FilterData" localSheetId="1" hidden="1">'ΠΕΠ 2021-2027'!$A$6:$L$25</definedName>
    <definedName name="Z_8888BB00_6592_487C_A641_74F1686BE37E_.wvu.FilterData" localSheetId="1" hidden="1">'ΠΕΠ 2021-2027'!$A$6:$L$25</definedName>
    <definedName name="Z_888C2B36_B91B_4D43_8CDE_AFFAC3973098_.wvu.FilterData" localSheetId="1" hidden="1">'ΠΕΠ 2021-2027'!$A$6:$L$25</definedName>
    <definedName name="Z_88FD3374_A751_4935_B9D4_8D573DA80AFD_.wvu.FilterData" localSheetId="1" hidden="1">'ΠΕΠ 2021-2027'!$A$6:$L$25</definedName>
    <definedName name="Z_891FF5D0_EEDD_4CCD_846B_D6C180AE6481_.wvu.FilterData" localSheetId="1" hidden="1">'ΠΕΠ 2021-2027'!$A$6:$L$175</definedName>
    <definedName name="Z_89467B2C_5B6B_49E6_8AA3_9FFA3FE0D93A_.wvu.FilterData" localSheetId="1" hidden="1">'ΠΕΠ 2021-2027'!$A$6:$L$25</definedName>
    <definedName name="Z_8965613B_777A_4BF5_B403_19D78BD12A0F_.wvu.FilterData" localSheetId="1" hidden="1">'ΠΕΠ 2021-2027'!$A$6:$L$25</definedName>
    <definedName name="Z_89973CA2_E92B_45B8_8B8C_F9C67F393C70_.wvu.FilterData" localSheetId="1" hidden="1">'ΠΕΠ 2021-2027'!$A$6:$L$175</definedName>
    <definedName name="Z_8A1A6948_7FA1_43F9_8745_BFDAF9A28BBC_.wvu.FilterData" localSheetId="1" hidden="1">'ΠΕΠ 2021-2027'!$A$6:$L$175</definedName>
    <definedName name="Z_8A237CA9_8334_47A5_8F88_2623D4A91ADF_.wvu.FilterData" localSheetId="1" hidden="1">'ΠΕΠ 2021-2027'!$A$6:$L$175</definedName>
    <definedName name="Z_8A2D9BDF_1BDE_45E4_AD5C_71A11BDB25CB_.wvu.FilterData" localSheetId="1" hidden="1">'ΠΕΠ 2021-2027'!$A$6:$L$25</definedName>
    <definedName name="Z_8A69D556_CC7F_4FE7_BD41_E42B2B432EA9_.wvu.FilterData" localSheetId="1" hidden="1">'ΠΕΠ 2021-2027'!$A$6:$L$25</definedName>
    <definedName name="Z_8A97F97D_B88B_434F_AEC1_A54FE5A03619_.wvu.FilterData" localSheetId="1" hidden="1">'ΠΕΠ 2021-2027'!$A$6:$L$25</definedName>
    <definedName name="Z_8ABC5AB8_E67C_4C51_A23F_4AE2DC2F5846_.wvu.FilterData" localSheetId="1" hidden="1">'ΠΕΠ 2021-2027'!$A$6:$L$25</definedName>
    <definedName name="Z_8ADFA7FA_17D8_4BBB_A720_5E18685D890B_.wvu.FilterData" localSheetId="1" hidden="1">'ΠΕΠ 2021-2027'!$A$6:$L$25</definedName>
    <definedName name="Z_8AE3A264_BDF2_43E2_BEEA_01B26EACBC7E_.wvu.FilterData" localSheetId="1" hidden="1">'ΠΕΠ 2021-2027'!$A$6:$L$25</definedName>
    <definedName name="Z_8AE80666_1BA8_4009_94B8_59656B252A02_.wvu.FilterData" localSheetId="1" hidden="1">'ΠΕΠ 2021-2027'!$A$6:$L$175</definedName>
    <definedName name="Z_8AF98904_C53E_47F2_9A72_29F744C178D0_.wvu.FilterData" localSheetId="1" hidden="1">'ΠΕΠ 2021-2027'!$A$6:$L$25</definedName>
    <definedName name="Z_8B395F86_A95A_404B_902F_7C54331C3EDA_.wvu.FilterData" localSheetId="1" hidden="1">'ΠΕΠ 2021-2027'!$A$6:$L$25</definedName>
    <definedName name="Z_8B685A25_FB09_46A1_89DE_856820EB193F_.wvu.FilterData" localSheetId="1" hidden="1">'ΠΕΠ 2021-2027'!$A$6:$L$25</definedName>
    <definedName name="Z_8B685A25_FB09_46A1_89DE_856820EB193F_.wvu.PrintArea" localSheetId="1" hidden="1">'ΠΕΠ 2021-2027'!$A$8:$L$173</definedName>
    <definedName name="Z_8B685A25_FB09_46A1_89DE_856820EB193F_.wvu.PrintTitles" localSheetId="1" hidden="1">'ΠΕΠ 2021-2027'!$1:$6</definedName>
    <definedName name="Z_8B7B9A40_BB58_4E4D_BD19_156D1F24064A_.wvu.FilterData" localSheetId="1" hidden="1">'ΠΕΠ 2021-2027'!$A$6:$L$25</definedName>
    <definedName name="Z_8B865D49_B3F2_42B9_B315_CC220081EAFC_.wvu.FilterData" localSheetId="1" hidden="1">'ΠΕΠ 2021-2027'!$A$6:$L$25</definedName>
    <definedName name="Z_8B9B6559_7A3A_4240_9BC3_D01D9E499C73_.wvu.FilterData" localSheetId="1" hidden="1">'ΠΕΠ 2021-2027'!$A$6:$L$25</definedName>
    <definedName name="Z_8BB1096E_00A5_42B9_97A8_E28A9DB2625B_.wvu.FilterData" localSheetId="1" hidden="1">'ΠΕΠ 2021-2027'!$A$6:$L$25</definedName>
    <definedName name="Z_8BB2CD44_4C25_43AB_B858_5F5C877CB9D8_.wvu.FilterData" localSheetId="1" hidden="1">'ΠΕΠ 2021-2027'!$A$6:$L$25</definedName>
    <definedName name="Z_8BC7A7AF_7D1A_44AB_8C7F_E42EE9376220_.wvu.FilterData" localSheetId="1" hidden="1">'ΠΕΠ 2021-2027'!$A$6:$L$175</definedName>
    <definedName name="Z_8BDF7EE0_038D_46F8_B4C4_1082AB13CBCD_.wvu.FilterData" localSheetId="1" hidden="1">'ΠΕΠ 2021-2027'!$A$6:$L$175</definedName>
    <definedName name="Z_8BFC7E76_84B9_461D_BBF4_F65A5B2A7D8A_.wvu.FilterData" localSheetId="1" hidden="1">'ΠΕΠ 2021-2027'!$A$6:$L$25</definedName>
    <definedName name="Z_8C2EBAA0_543A_4BE1_9936_BB8DB0EB866B_.wvu.FilterData" localSheetId="1" hidden="1">'ΠΕΠ 2021-2027'!$A$6:$L$175</definedName>
    <definedName name="Z_8C3DFA56_6647_48DB_979D_484999E3D38A_.wvu.FilterData" localSheetId="1" hidden="1">'ΠΕΠ 2021-2027'!$A$6:$L$25</definedName>
    <definedName name="Z_8C85B6FC_5596_4A02_AD11_700C5D5E2E39_.wvu.FilterData" localSheetId="1" hidden="1">'ΠΕΠ 2021-2027'!$A$6:$L$25</definedName>
    <definedName name="Z_8CF1BC62_23D2_42E2_A139_96326AABED49_.wvu.FilterData" localSheetId="1" hidden="1">'ΠΕΠ 2021-2027'!$A$6:$L$25</definedName>
    <definedName name="Z_8D47451C_3ADA_4CA7_9AA3_54585995EE47_.wvu.FilterData" localSheetId="1" hidden="1">'ΠΕΠ 2021-2027'!$A$6:$L$25</definedName>
    <definedName name="Z_8D552C55_8472_4CD5_B142_AED23CF8E394_.wvu.FilterData" localSheetId="1" hidden="1">'ΠΕΠ 2021-2027'!$A$6:$L$25</definedName>
    <definedName name="Z_8DA64423_B107_46AA_8D33_E189CEE85902_.wvu.FilterData" localSheetId="1" hidden="1">'ΠΕΠ 2021-2027'!$A$6:$L$25</definedName>
    <definedName name="Z_8E0307FE_82F1_494A_B03D_C2605D3BDB67_.wvu.FilterData" localSheetId="1" hidden="1">'ΠΕΠ 2021-2027'!$A$6:$L$25</definedName>
    <definedName name="Z_8E400D63_DFF4_4BB1_9F0E_7E0D3B1B440C_.wvu.FilterData" localSheetId="1" hidden="1">'ΠΕΠ 2021-2027'!$A$6:$L$175</definedName>
    <definedName name="Z_8E4445C2_E156_4443_9349_D9EC14EDD386_.wvu.FilterData" localSheetId="1" hidden="1">'ΠΕΠ 2021-2027'!$A$6:$L$25</definedName>
    <definedName name="Z_8E63B9D0_4B4D_435C_BF27_BC03062A1599_.wvu.FilterData" localSheetId="1" hidden="1">'ΠΕΠ 2021-2027'!$A$6:$L$25</definedName>
    <definedName name="Z_8E764B68_E4C9_47FE_BFB2_3968DED41ACE_.wvu.FilterData" localSheetId="1" hidden="1">'ΠΕΠ 2021-2027'!$A$6:$L$175</definedName>
    <definedName name="Z_8E84DA63_02A4_49AB_B6B1_9B4F431F1F6F_.wvu.FilterData" localSheetId="1" hidden="1">'ΠΕΠ 2021-2027'!$A$6:$L$175</definedName>
    <definedName name="Z_8EBC794D_1949_4627_B230_F9CE014A27AD_.wvu.FilterData" localSheetId="1" hidden="1">'ΠΕΠ 2021-2027'!$A$6:$L$175</definedName>
    <definedName name="Z_8ECB2795_67C9_4B32_B1A2_4C357539C0C0_.wvu.FilterData" localSheetId="1" hidden="1">'ΠΕΠ 2021-2027'!$A$6:$L$25</definedName>
    <definedName name="Z_8F27F3B8_34DC_41FE_86B6_102282A7162A_.wvu.FilterData" localSheetId="1" hidden="1">'ΠΕΠ 2021-2027'!$A$6:$L$25</definedName>
    <definedName name="Z_8F47526F_A7B1_421E_A146_7076FBBAA23C_.wvu.FilterData" localSheetId="1" hidden="1">'ΠΕΠ 2021-2027'!$A$6:$L$25</definedName>
    <definedName name="Z_8F6F9C37_668F_43C4_9F54_716DE1129842_.wvu.FilterData" localSheetId="1" hidden="1">'ΠΕΠ 2021-2027'!$A$6:$L$175</definedName>
    <definedName name="Z_8F6F9C37_668F_43C4_9F54_716DE1129842_.wvu.PrintArea" localSheetId="1" hidden="1">'ΠΕΠ 2021-2027'!$A$8:$L$173</definedName>
    <definedName name="Z_8F6F9C37_668F_43C4_9F54_716DE1129842_.wvu.PrintTitles" localSheetId="1" hidden="1">'ΠΕΠ 2021-2027'!$1:$6</definedName>
    <definedName name="Z_8F78EC6F_4AE8_4079_9F56_BE96CB107CDC_.wvu.FilterData" localSheetId="1" hidden="1">'ΠΕΠ 2021-2027'!$A$6:$L$25</definedName>
    <definedName name="Z_8F874992_974A_4BEF_A10B_292CF7756E1B_.wvu.FilterData" localSheetId="1" hidden="1">'ΠΕΠ 2021-2027'!$A$6:$L$25</definedName>
    <definedName name="Z_8F95FCF8_60BB_48A5_975F_40B37F5535F2_.wvu.FilterData" localSheetId="1" hidden="1">'ΠΕΠ 2021-2027'!$A$6:$L$25</definedName>
    <definedName name="Z_8F9B2A23_1801_4A95_928F_BEF056569D28_.wvu.FilterData" localSheetId="1" hidden="1">'ΠΕΠ 2021-2027'!$A$6:$L$25</definedName>
    <definedName name="Z_8FA5FE2C_8CFF_4BE1_89A1_9C26E27F3E9F_.wvu.FilterData" localSheetId="1" hidden="1">'ΠΕΠ 2021-2027'!$A$6:$L$25</definedName>
    <definedName name="Z_8FB8C6BB_A632_4F9C_83CD_329E7DA8709F_.wvu.FilterData" localSheetId="1" hidden="1">'ΠΕΠ 2021-2027'!$A$6:$L$25</definedName>
    <definedName name="Z_8FD46F0C_6171_4DE6_817E_D63DCBE7AA5F_.wvu.FilterData" localSheetId="1" hidden="1">'ΠΕΠ 2021-2027'!$A$6:$L$25</definedName>
    <definedName name="Z_9000E893_DDF5_46A6_A52E_9C7E0DCC4EA1_.wvu.FilterData" localSheetId="1" hidden="1">'ΠΕΠ 2021-2027'!$A$6:$L$25</definedName>
    <definedName name="Z_901D5DDB_0253_444F_B446_552886C7ED14_.wvu.FilterData" localSheetId="1" hidden="1">'ΠΕΠ 2021-2027'!$A$6:$L$25</definedName>
    <definedName name="Z_901DC1F2_1D38_4983_AAA0_64172ACE7133_.wvu.FilterData" localSheetId="1" hidden="1">'ΠΕΠ 2021-2027'!$A$6:$L$175</definedName>
    <definedName name="Z_9067D3C9_9AFA_4D46_881A_CDD935AB326D_.wvu.FilterData" localSheetId="1" hidden="1">'ΠΕΠ 2021-2027'!$A$6:$L$25</definedName>
    <definedName name="Z_90BA6989_3E49_4C2D_9ED1_4F41AFA066C7_.wvu.FilterData" localSheetId="1" hidden="1">'ΠΕΠ 2021-2027'!$A$6:$L$25</definedName>
    <definedName name="Z_90CBF987_1A9D_466C_8E96_69D3182360F6_.wvu.FilterData" localSheetId="1" hidden="1">'ΠΕΠ 2021-2027'!$A$6:$L$25</definedName>
    <definedName name="Z_90D1D7E7_8E22_42B0_876D_A990AE4F2DA7_.wvu.FilterData" localSheetId="1" hidden="1">'ΠΕΠ 2021-2027'!$A$6:$L$25</definedName>
    <definedName name="Z_9110BC63_3364_4737_BEF3_3BD860A907BF_.wvu.FilterData" localSheetId="1" hidden="1">'ΠΕΠ 2021-2027'!$A$6:$L$25</definedName>
    <definedName name="Z_91131A59_C92B_409A_8DEA_D893C8383D92_.wvu.FilterData" localSheetId="1" hidden="1">'ΠΕΠ 2021-2027'!$A$6:$L$25</definedName>
    <definedName name="Z_913B646F_9B38_4A13_A7CB_223D6FAFCB49_.wvu.FilterData" localSheetId="1" hidden="1">'ΠΕΠ 2021-2027'!$A$6:$L$25</definedName>
    <definedName name="Z_915B2905_81B6_41E5_A4E1_4A21892475EC_.wvu.FilterData" localSheetId="1" hidden="1">'ΠΕΠ 2021-2027'!$A$6:$L$175</definedName>
    <definedName name="Z_91A295A2_41C9_4F74_9ED8_48A2A8AFBB57_.wvu.FilterData" localSheetId="1" hidden="1">'ΠΕΠ 2021-2027'!$A$6:$L$25</definedName>
    <definedName name="Z_91C8DD24_3B9A_403E_9E2F_7311B2613AD8_.wvu.FilterData" localSheetId="1" hidden="1">'ΠΕΠ 2021-2027'!$A$6:$L$25</definedName>
    <definedName name="Z_9249C59E_F44E_4FE7_980F_F30FCA638479_.wvu.FilterData" localSheetId="1" hidden="1">'ΠΕΠ 2021-2027'!$A$6:$L$25</definedName>
    <definedName name="Z_9255FE9A_475D_41C6_96BF_3327E32A9E21_.wvu.FilterData" localSheetId="1" hidden="1">'ΠΕΠ 2021-2027'!$A$6:$L$25</definedName>
    <definedName name="Z_9256C4B4_FC66_4B7E_A7A1_13FF633BE60B_.wvu.FilterData" localSheetId="1" hidden="1">'ΠΕΠ 2021-2027'!$A$6:$L$25</definedName>
    <definedName name="Z_9295CE03_1612_475A_8B82_83A5FFD5F21F_.wvu.FilterData" localSheetId="1" hidden="1">'ΠΕΠ 2021-2027'!$A$6:$L$25</definedName>
    <definedName name="Z_92AE5C85_7EE1_4A1A_A1E0_2E8CF768BDD8_.wvu.FilterData" localSheetId="1" hidden="1">'ΠΕΠ 2021-2027'!$A$6:$L$25</definedName>
    <definedName name="Z_92D6CD11_D08B_40BA_82F5_783DD126D62E_.wvu.FilterData" localSheetId="1" hidden="1">'ΠΕΠ 2021-2027'!$A$6:$L$25</definedName>
    <definedName name="Z_9302DAF3_8572_4F45_A6AA_34EAC134CD0E_.wvu.FilterData" localSheetId="1" hidden="1">'ΠΕΠ 2021-2027'!$A$6:$L$25</definedName>
    <definedName name="Z_931A5F52_29D2_40D8_96E8_09DF6F1C97F8_.wvu.FilterData" localSheetId="1" hidden="1">'ΠΕΠ 2021-2027'!$A$6:$L$25</definedName>
    <definedName name="Z_935436AD_5BB4_40DF_B15C_C708EBDC7BA9_.wvu.FilterData" localSheetId="1" hidden="1">'ΠΕΠ 2021-2027'!$A$6:$L$175</definedName>
    <definedName name="Z_93867672_431C_418B_8162_C45D28A49412_.wvu.FilterData" localSheetId="1" hidden="1">'ΠΕΠ 2021-2027'!$A$6:$L$25</definedName>
    <definedName name="Z_93F059F4_7725_48EB_8E17_E42DDFF7A2DD_.wvu.FilterData" localSheetId="1" hidden="1">'ΠΕΠ 2021-2027'!$A$6:$L$25</definedName>
    <definedName name="Z_93F4D348_AAF5_4D6A_9597_35B6E3CC8EA1_.wvu.FilterData" localSheetId="1" hidden="1">'ΠΕΠ 2021-2027'!$A$6:$L$25</definedName>
    <definedName name="Z_9404BE32_7ED4_4BB5_854E_60DF71599822_.wvu.FilterData" localSheetId="1" hidden="1">'ΠΕΠ 2021-2027'!$A$6:$L$25</definedName>
    <definedName name="Z_941F6DD5_90FF_49A0_AA71_AD6FA289543F_.wvu.FilterData" localSheetId="1" hidden="1">'ΠΕΠ 2021-2027'!$A$6:$L$25</definedName>
    <definedName name="Z_9440AFBE_9BDD_4B96_A146_B665DDDD345D_.wvu.FilterData" localSheetId="1" hidden="1">'ΠΕΠ 2021-2027'!$A$6:$L$25</definedName>
    <definedName name="Z_944EAD9B_EBC3_4F21_B0A9_E17E4771DBA6_.wvu.FilterData" localSheetId="1" hidden="1">'ΠΕΠ 2021-2027'!$A$6:$L$25</definedName>
    <definedName name="Z_9451EC6B_6784_40CA_B28E_BA5EB4A05962_.wvu.FilterData" localSheetId="1" hidden="1">'ΠΕΠ 2021-2027'!$A$6:$L$25</definedName>
    <definedName name="Z_9480E6CF_3AF9_42D7_951C_B483B129825F_.wvu.FilterData" localSheetId="1" hidden="1">'ΠΕΠ 2021-2027'!$A$6:$L$25</definedName>
    <definedName name="Z_94996EC1_1220_43B9_ADF8_BDC8995BF1AF_.wvu.FilterData" localSheetId="1" hidden="1">'ΠΕΠ 2021-2027'!$A$6:$L$175</definedName>
    <definedName name="Z_955A9AA5_99FF_44B4_9205_0904398310B2_.wvu.FilterData" localSheetId="1" hidden="1">'ΠΕΠ 2021-2027'!$A$6:$L$25</definedName>
    <definedName name="Z_9563B1B5_8525_4E7D_8196_CB684AC68997_.wvu.FilterData" localSheetId="1" hidden="1">'ΠΕΠ 2021-2027'!$A$6:$L$25</definedName>
    <definedName name="Z_95723E90_5060_4612_B571_1BB01C76E6B2_.wvu.FilterData" localSheetId="1" hidden="1">'ΠΕΠ 2021-2027'!$A$6:$L$25</definedName>
    <definedName name="Z_95F1364E_DB72_439B_B3C1_F699EDED0AE9_.wvu.FilterData" localSheetId="1" hidden="1">'ΠΕΠ 2021-2027'!$A$6:$L$25</definedName>
    <definedName name="Z_95F30C01_C62D_421D_A22C_BE441260F37C_.wvu.FilterData" localSheetId="1" hidden="1">'ΠΕΠ 2021-2027'!$A$6:$L$25</definedName>
    <definedName name="Z_95FEDA35_B7A6_48A8_BE03_CDEF2E87503A_.wvu.FilterData" localSheetId="1" hidden="1">'ΠΕΠ 2021-2027'!$A$6:$L$25</definedName>
    <definedName name="Z_965706B4_83C8_4851_B934_7E9216F66E80_.wvu.FilterData" localSheetId="1" hidden="1">'ΠΕΠ 2021-2027'!$A$6:$L$25</definedName>
    <definedName name="Z_9683AC73_5EFD_4241_A54F_06DDB1FD26A7_.wvu.FilterData" localSheetId="1" hidden="1">'ΠΕΠ 2021-2027'!$A$6:$L$25</definedName>
    <definedName name="Z_9688DB99_CEAE_4B78_880B_79F51856F1B3_.wvu.FilterData" localSheetId="1" hidden="1">'ΠΕΠ 2021-2027'!$A$6:$L$25</definedName>
    <definedName name="Z_968A0C3A_9D09_48A0_854F_0A2A1FC16543_.wvu.FilterData" localSheetId="1" hidden="1">'ΠΕΠ 2021-2027'!$A$6:$L$25</definedName>
    <definedName name="Z_969BFAD3_8C9F_40B5_83BA_456F2CB0EF37_.wvu.FilterData" localSheetId="1" hidden="1">'ΠΕΠ 2021-2027'!$A$6:$L$175</definedName>
    <definedName name="Z_969D7909_1D50_46CB_9893_FB9D441AF585_.wvu.FilterData" localSheetId="1" hidden="1">'ΠΕΠ 2021-2027'!$A$6:$L$25</definedName>
    <definedName name="Z_970F56C0_8414_4E30_B18E_8120B32C3E40_.wvu.FilterData" localSheetId="1" hidden="1">'ΠΕΠ 2021-2027'!$A$6:$L$25</definedName>
    <definedName name="Z_9719DD90_B0A2_4AEA_B60B_217DB441B49B_.wvu.FilterData" localSheetId="1" hidden="1">'ΠΕΠ 2021-2027'!$A$6:$L$175</definedName>
    <definedName name="Z_971B616B_FC81_4BD6_B8FE_C6F42E9458B2_.wvu.FilterData" localSheetId="1" hidden="1">'ΠΕΠ 2021-2027'!$A$6:$L$25</definedName>
    <definedName name="Z_972C3DA9_DFC2_4007_A98D_AC19D7D0DEEA_.wvu.FilterData" localSheetId="1" hidden="1">'ΠΕΠ 2021-2027'!$A$6:$L$25</definedName>
    <definedName name="Z_976FB61D_B80D_43A5_8EDD_9888D3EB9C07_.wvu.FilterData" localSheetId="1" hidden="1">'ΠΕΠ 2021-2027'!$A$6:$L$25</definedName>
    <definedName name="Z_97F76432_0D2B_4751_A61E_3B83D641F895_.wvu.FilterData" localSheetId="1" hidden="1">'ΠΕΠ 2021-2027'!$A$6:$L$25</definedName>
    <definedName name="Z_980702B6_42CB_49FE_A0E6_14F819DCD858_.wvu.FilterData" localSheetId="1" hidden="1">'ΠΕΠ 2021-2027'!$A$6:$L$25</definedName>
    <definedName name="Z_981569EB_5405_40A8_A540_27DD9FA11FB7_.wvu.FilterData" localSheetId="1" hidden="1">'ΠΕΠ 2021-2027'!$A$6:$L$25</definedName>
    <definedName name="Z_982E226A_4C38_4110_9B96_FBFA080EEB72_.wvu.FilterData" localSheetId="1" hidden="1">'ΠΕΠ 2021-2027'!$A$6:$L$25</definedName>
    <definedName name="Z_982E226A_4C38_4110_9B96_FBFA080EEB72_.wvu.PrintArea" localSheetId="1" hidden="1">'ΠΕΠ 2021-2027'!$A$8:$L$173</definedName>
    <definedName name="Z_982E226A_4C38_4110_9B96_FBFA080EEB72_.wvu.PrintTitles" localSheetId="1" hidden="1">'ΠΕΠ 2021-2027'!$1:$6</definedName>
    <definedName name="Z_985EE997_3301_470B_A816_2B19BE4C9FC1_.wvu.FilterData" localSheetId="1" hidden="1">'ΠΕΠ 2021-2027'!$A$6:$L$25</definedName>
    <definedName name="Z_988568B7_1451_4165_BA71_AE5012F0F00A_.wvu.FilterData" localSheetId="1" hidden="1">'ΠΕΠ 2021-2027'!$A$6:$L$25</definedName>
    <definedName name="Z_98CF7F57_BCF9_43CD_AA51_8BB26072EA9B_.wvu.FilterData" localSheetId="1" hidden="1">'ΠΕΠ 2021-2027'!$A$6:$L$25</definedName>
    <definedName name="Z_991B63CD_563C_4052_8BE0_26C0024A5069_.wvu.FilterData" localSheetId="1" hidden="1">'ΠΕΠ 2021-2027'!$A$6:$L$25</definedName>
    <definedName name="Z_994B8EAB_1C46_449A_8C50_E136E97369CE_.wvu.FilterData" localSheetId="1" hidden="1">'ΠΕΠ 2021-2027'!$A$6:$L$25</definedName>
    <definedName name="Z_99AA3A90_7819_4704_B50B_6F77183E5F7E_.wvu.FilterData" localSheetId="1" hidden="1">'ΠΕΠ 2021-2027'!$A$6:$L$25</definedName>
    <definedName name="Z_99E5B5D9_428F_4BE0_BE49_14517CBAD640_.wvu.FilterData" localSheetId="1" hidden="1">'ΠΕΠ 2021-2027'!$A$6:$L$25</definedName>
    <definedName name="Z_99EBDDC7_A4F1_49F0_A8E0_0ED21FF3661E_.wvu.FilterData" localSheetId="1" hidden="1">'ΠΕΠ 2021-2027'!$A$6:$L$25</definedName>
    <definedName name="Z_99FF1CFF_AE64_4BDF_8081_47E69F5CE4AD_.wvu.FilterData" localSheetId="1" hidden="1">'ΠΕΠ 2021-2027'!$A$6:$L$25</definedName>
    <definedName name="Z_9A118C6A_D2FB_4A87_ACD7_A77F4B7A4A1A_.wvu.FilterData" localSheetId="1" hidden="1">'ΠΕΠ 2021-2027'!$A$6:$L$25</definedName>
    <definedName name="Z_9A22687E_586D_472C_AC70_06A4011E23F6_.wvu.FilterData" localSheetId="1" hidden="1">'ΠΕΠ 2021-2027'!$A$6:$L$175</definedName>
    <definedName name="Z_9A6E183B_F856_403F_B23C_60763D3E4A30_.wvu.FilterData" localSheetId="1" hidden="1">'ΠΕΠ 2021-2027'!$A$6:$L$175</definedName>
    <definedName name="Z_9A787CCA_57B1_4B77_A22C_F86F74B33161_.wvu.FilterData" localSheetId="1" hidden="1">'ΠΕΠ 2021-2027'!$A$6:$L$175</definedName>
    <definedName name="Z_9AB8D88E_5C11_4586_8095_1ED3ACD81EBC_.wvu.FilterData" localSheetId="1" hidden="1">'ΠΕΠ 2021-2027'!$A$6:$L$25</definedName>
    <definedName name="Z_9AC4FC17_63B5_40E4_A041_A64B025079BE_.wvu.FilterData" localSheetId="1" hidden="1">'ΠΕΠ 2021-2027'!$A$6:$L$25</definedName>
    <definedName name="Z_9B31D9D8_96AC_4F53_916E_26765771FE4D_.wvu.FilterData" localSheetId="1" hidden="1">'ΠΕΠ 2021-2027'!$A$6:$L$25</definedName>
    <definedName name="Z_9B72BD7C_5600_4E16_98CF_D4E0B3F96549_.wvu.FilterData" localSheetId="1" hidden="1">'ΠΕΠ 2021-2027'!$A$6:$L$25</definedName>
    <definedName name="Z_9B848DF3_7F1F_48D5_961D_7C52460D79D7_.wvu.FilterData" localSheetId="1" hidden="1">'ΠΕΠ 2021-2027'!$A$6:$L$25</definedName>
    <definedName name="Z_9B92EF39_8949_4190_AB3A_5147B66451C3_.wvu.FilterData" localSheetId="1" hidden="1">'ΠΕΠ 2021-2027'!$A$6:$L$175</definedName>
    <definedName name="Z_9BD70407_A2A4_416A_A7FA_1739A555947A_.wvu.FilterData" localSheetId="1" hidden="1">'ΠΕΠ 2021-2027'!$A$6:$L$25</definedName>
    <definedName name="Z_9C19419C_2EA5_4FAF_BABF_41873B5A3896_.wvu.FilterData" localSheetId="1" hidden="1">'ΠΕΠ 2021-2027'!$A$6:$L$25</definedName>
    <definedName name="Z_9C1A9330_E165_458C_B705_045235D154F4_.wvu.FilterData" localSheetId="1" hidden="1">'ΠΕΠ 2021-2027'!$A$6:$L$175</definedName>
    <definedName name="Z_9CAF5FC8_9681_4E93_B243_7D0AE433D54C_.wvu.FilterData" localSheetId="1" hidden="1">'ΠΕΠ 2021-2027'!$A$6:$L$25</definedName>
    <definedName name="Z_9CBA9D6C_137C_452A_9CA3_ECD97B3A4243_.wvu.FilterData" localSheetId="1" hidden="1">'ΠΕΠ 2021-2027'!$A$6:$L$175</definedName>
    <definedName name="Z_9CD3DDCB_EEB3_412C_BDF4_A8F1C44F434A_.wvu.FilterData" localSheetId="1" hidden="1">'ΠΕΠ 2021-2027'!$A$6:$L$25</definedName>
    <definedName name="Z_9CE939B3_F968_4A12_9DC1_1798C24A7542_.wvu.FilterData" localSheetId="1" hidden="1">'ΠΕΠ 2021-2027'!$A$6:$L$175</definedName>
    <definedName name="Z_9CF39AA0_0F32_493D_AF94_B3FEBF229545_.wvu.FilterData" localSheetId="1" hidden="1">'ΠΕΠ 2021-2027'!$A$6:$L$175</definedName>
    <definedName name="Z_9CFC7904_A5DC_4F87_997E_2EA882099937_.wvu.FilterData" localSheetId="1" hidden="1">'ΠΕΠ 2021-2027'!$A$6:$L$25</definedName>
    <definedName name="Z_9D157802_E060_42FD_B0D5_CF8BB8BA36DD_.wvu.FilterData" localSheetId="1" hidden="1">'ΠΕΠ 2021-2027'!$A$6:$L$25</definedName>
    <definedName name="Z_9D68706E_8B78_48AA_B092_496F4D97A8DB_.wvu.FilterData" localSheetId="1" hidden="1">'ΠΕΠ 2021-2027'!$A$6:$L$175</definedName>
    <definedName name="Z_9DAA5EA5_719F_4272_A1C0_247EA5C8F611_.wvu.FilterData" localSheetId="1" hidden="1">'ΠΕΠ 2021-2027'!$A$6:$L$25</definedName>
    <definedName name="Z_9DCE3518_EC88_4944_A401_83D15CC18364_.wvu.FilterData" localSheetId="1" hidden="1">'ΠΕΠ 2021-2027'!$A$6:$L$25</definedName>
    <definedName name="Z_9E5B2392_CBC4_4AC8_A15D_908DA4E75F25_.wvu.FilterData" localSheetId="1" hidden="1">'ΠΕΠ 2021-2027'!$A$6:$L$25</definedName>
    <definedName name="Z_9E817E0E_38DA_48E5_9208_6D82D76EB074_.wvu.FilterData" localSheetId="1" hidden="1">'ΠΕΠ 2021-2027'!$A$6:$L$25</definedName>
    <definedName name="Z_9EA7CA6E_2324_470A_995B_1A39A12F4490_.wvu.FilterData" localSheetId="1" hidden="1">'ΠΕΠ 2021-2027'!$A$6:$L$25</definedName>
    <definedName name="Z_9ED5C2EC_C2A5_49CB_8AB7_51846B585A26_.wvu.FilterData" localSheetId="1" hidden="1">'ΠΕΠ 2021-2027'!$A$6:$L$25</definedName>
    <definedName name="Z_9EE50CA2_BC9A_4FF5_9808_743D1ED2CB25_.wvu.FilterData" localSheetId="1" hidden="1">'ΠΕΠ 2021-2027'!$A$6:$L$25</definedName>
    <definedName name="Z_9EF6ADEE_2887_4783_98C1_0D36E2708FF3_.wvu.FilterData" localSheetId="1" hidden="1">'ΠΕΠ 2021-2027'!$A$6:$L$175</definedName>
    <definedName name="Z_9EF6ED1D_09AB_4536_81C8_638CC41CE4B6_.wvu.FilterData" localSheetId="1" hidden="1">'ΠΕΠ 2021-2027'!$A$6:$L$25</definedName>
    <definedName name="Z_9F2AC1B4_FA23_4E91_9E2B_57F1AE9CB507_.wvu.FilterData" localSheetId="1" hidden="1">'ΠΕΠ 2021-2027'!$A$6:$L$25</definedName>
    <definedName name="Z_9FAF5084_3B49_4B9C_BEAC_C3F362AEC4F7_.wvu.FilterData" localSheetId="1" hidden="1">'ΠΕΠ 2021-2027'!$A$6:$L$175</definedName>
    <definedName name="Z_9FBF11C5_5A7D_414D_9AD2_08324CCD2EF3_.wvu.FilterData" localSheetId="1" hidden="1">'ΠΕΠ 2021-2027'!$A$6:$L$25</definedName>
    <definedName name="Z_9FEF55C0_9828_4CE3_8354_48E887F5FD84_.wvu.FilterData" localSheetId="1" hidden="1">'ΠΕΠ 2021-2027'!$A$6:$L$25</definedName>
    <definedName name="Z_A0001377_04B3_4FD3_B5E7_E9144B7C7777_.wvu.FilterData" localSheetId="1" hidden="1">'ΠΕΠ 2021-2027'!$A$6:$L$25</definedName>
    <definedName name="Z_A013FF58_17CD_4610_8464_F29F534E4706_.wvu.FilterData" localSheetId="1" hidden="1">'ΠΕΠ 2021-2027'!$A$6:$L$25</definedName>
    <definedName name="Z_A05519F5_F68C_49DB_9251_AF28E0B5E36B_.wvu.FilterData" localSheetId="1" hidden="1">'ΠΕΠ 2021-2027'!$A$6:$L$25</definedName>
    <definedName name="Z_A07B3E1F_149F_4168_9A23_F184882A665A_.wvu.FilterData" localSheetId="1" hidden="1">'ΠΕΠ 2021-2027'!$A$6:$L$25</definedName>
    <definedName name="Z_A0C0A60C_48E5_44E0_8D34_BC5368FF5A84_.wvu.FilterData" localSheetId="1" hidden="1">'ΠΕΠ 2021-2027'!$A$6:$L$25</definedName>
    <definedName name="Z_A0C18FE3_EA4A_4543_ADF1_702CE9E623D0_.wvu.FilterData" localSheetId="1" hidden="1">'ΠΕΠ 2021-2027'!$A$6:$L$25</definedName>
    <definedName name="Z_A1308F03_C81F_4588_87F3_FE82B6B7F002_.wvu.FilterData" localSheetId="1" hidden="1">'ΠΕΠ 2021-2027'!$A$6:$L$175</definedName>
    <definedName name="Z_A1653101_9A9B_4E84_88F2_540E887E0609_.wvu.FilterData" localSheetId="1" hidden="1">'ΠΕΠ 2021-2027'!$A$6:$L$25</definedName>
    <definedName name="Z_A1841235_A486_4FDE_8D42_D8FEC4F2C2EB_.wvu.FilterData" localSheetId="1" hidden="1">'ΠΕΠ 2021-2027'!$A$6:$L$25</definedName>
    <definedName name="Z_A1EA19A5_42AA_46C9_BB95_2990965A306A_.wvu.FilterData" localSheetId="1" hidden="1">'ΠΕΠ 2021-2027'!$A$6:$L$175</definedName>
    <definedName name="Z_A1EAE00C_E55C_450E_B897_CE643E67B91F_.wvu.FilterData" localSheetId="1" hidden="1">'ΠΕΠ 2021-2027'!$A$6:$L$25</definedName>
    <definedName name="Z_A2060B79_9B47_4DE3_B801_ABF33C95A53F_.wvu.FilterData" localSheetId="1" hidden="1">'ΠΕΠ 2021-2027'!$A$6:$L$25</definedName>
    <definedName name="Z_A218DBCA_52FE_446D_B4E0_92E606DED7B3_.wvu.FilterData" localSheetId="1" hidden="1">'ΠΕΠ 2021-2027'!$A$6:$L$25</definedName>
    <definedName name="Z_A2211BCA_485A_44AD_90DC_2547749A00B3_.wvu.FilterData" localSheetId="1" hidden="1">'ΠΕΠ 2021-2027'!$A$6:$L$25</definedName>
    <definedName name="Z_A2298AB4_11A2_4F7E_BFB5_2CEBD9E0D1CD_.wvu.FilterData" localSheetId="1" hidden="1">'ΠΕΠ 2021-2027'!$A$6:$L$25</definedName>
    <definedName name="Z_A297534E_4C5E_4216_9F7E_21FE70505404_.wvu.FilterData" localSheetId="1" hidden="1">'ΠΕΠ 2021-2027'!$A$6:$L$25</definedName>
    <definedName name="Z_A29E7FCC_A5CE_4420_B719_1C8C56641602_.wvu.FilterData" localSheetId="1" hidden="1">'ΠΕΠ 2021-2027'!$A$6:$L$25</definedName>
    <definedName name="Z_A2B4BAF9_B42E_4379_A1E5_3A42BA7A24D7_.wvu.FilterData" localSheetId="1" hidden="1">'ΠΕΠ 2021-2027'!$A$6:$L$25</definedName>
    <definedName name="Z_A3242FB0_F232_474F_85A2_AD79257552E6_.wvu.FilterData" localSheetId="1" hidden="1">'ΠΕΠ 2021-2027'!$A$6:$L$25</definedName>
    <definedName name="Z_A35D9E24_B0E4_43B4_86EB_B865FC21CE5E_.wvu.FilterData" localSheetId="1" hidden="1">'ΠΕΠ 2021-2027'!$A$6:$L$25</definedName>
    <definedName name="Z_A373532D_6296_417C_8A1F_2372005D81A1_.wvu.FilterData" localSheetId="1" hidden="1">'ΠΕΠ 2021-2027'!$A$6:$L$25</definedName>
    <definedName name="Z_A382BB45_3E76_4E66_9F26_B8E3D63753C4_.wvu.FilterData" localSheetId="1" hidden="1">'ΠΕΠ 2021-2027'!$A$6:$L$25</definedName>
    <definedName name="Z_A3AAD611_6830_47C8_BE4D_7EAAD35118F9_.wvu.FilterData" localSheetId="1" hidden="1">'ΠΕΠ 2021-2027'!$A$6:$L$25</definedName>
    <definedName name="Z_A3AFBF3A_1532_4E8E_8194_B1AC9FD6781C_.wvu.FilterData" localSheetId="1" hidden="1">'ΠΕΠ 2021-2027'!$A$6:$L$25</definedName>
    <definedName name="Z_A3BB60D6_B5CB_48C1_847A_A0DD60E5B9A7_.wvu.FilterData" localSheetId="1" hidden="1">'ΠΕΠ 2021-2027'!$A$6:$L$25</definedName>
    <definedName name="Z_A421FB5E_0C5A_4A0E_B587_E19896375149_.wvu.FilterData" localSheetId="1" hidden="1">'ΠΕΠ 2021-2027'!$A$6:$L$25</definedName>
    <definedName name="Z_A4498997_3C3C_4831_8793_CD2950C7E879_.wvu.FilterData" localSheetId="1" hidden="1">'ΠΕΠ 2021-2027'!$A$6:$L$25</definedName>
    <definedName name="Z_A45A6431_5BC1_4EAA_AE62_8860EB4042BD_.wvu.FilterData" localSheetId="1" hidden="1">'ΠΕΠ 2021-2027'!$A$6:$L$25</definedName>
    <definedName name="Z_A47B0451_D8CC_4600_B583_3B567A57F7F0_.wvu.FilterData" localSheetId="1" hidden="1">'ΠΕΠ 2021-2027'!$A$6:$L$25</definedName>
    <definedName name="Z_A4D04A40_283D_4E5F_9788_C40BDF3B6389_.wvu.FilterData" localSheetId="1" hidden="1">'ΠΕΠ 2021-2027'!$A$6:$L$25</definedName>
    <definedName name="Z_A50E404D_49BE_44E9_A53E_05759C74FDE5_.wvu.FilterData" localSheetId="1" hidden="1">'ΠΕΠ 2021-2027'!$A$6:$L$25</definedName>
    <definedName name="Z_A54002DB_98AD_4CE3_AFD8_65211453B6BE_.wvu.FilterData" localSheetId="1" hidden="1">'ΠΕΠ 2021-2027'!$A$6:$L$25</definedName>
    <definedName name="Z_A54C9040_F2DB_434D_9629_79BE09EFC68F_.wvu.FilterData" localSheetId="1" hidden="1">'ΠΕΠ 2021-2027'!$A$6:$L$25</definedName>
    <definedName name="Z_A5824D7D_5D15_4BFF_9D8E_3F7CAC58764F_.wvu.FilterData" localSheetId="1" hidden="1">'ΠΕΠ 2021-2027'!$A$6:$L$25</definedName>
    <definedName name="Z_A591B4DA_B4B3_406F_B9A6_4103B2239BB0_.wvu.FilterData" localSheetId="1" hidden="1">'ΠΕΠ 2021-2027'!$A$6:$L$25</definedName>
    <definedName name="Z_A591B4DA_B4B3_406F_B9A6_4103B2239BB0_.wvu.PrintArea" localSheetId="1" hidden="1">'ΠΕΠ 2021-2027'!$A$8:$L$173</definedName>
    <definedName name="Z_A591B4DA_B4B3_406F_B9A6_4103B2239BB0_.wvu.PrintTitles" localSheetId="1" hidden="1">'ΠΕΠ 2021-2027'!$1:$6</definedName>
    <definedName name="Z_A5AF6A4C_7944_483A_932D_07DB524BFDA5_.wvu.FilterData" localSheetId="1" hidden="1">'ΠΕΠ 2021-2027'!$A$6:$L$25</definedName>
    <definedName name="Z_A5D348AE_5793_4CA6_93AF_D681F9944AE8_.wvu.FilterData" localSheetId="1" hidden="1">'ΠΕΠ 2021-2027'!$A$6:$L$25</definedName>
    <definedName name="Z_A62587DD_F359_4F40_92CC_8ABABCCA547B_.wvu.FilterData" localSheetId="1" hidden="1">'ΠΕΠ 2021-2027'!$A$6:$L$25</definedName>
    <definedName name="Z_A62A7670_93CD_4D28_9E80_02A6B207ED4F_.wvu.FilterData" localSheetId="1" hidden="1">'ΠΕΠ 2021-2027'!$A$6:$L$25</definedName>
    <definedName name="Z_A65E052F_E21A_4AF7_806A_1E0E515066AA_.wvu.FilterData" localSheetId="1" hidden="1">'ΠΕΠ 2021-2027'!$A$6:$L$25</definedName>
    <definedName name="Z_A67890BA_B69A_46B7_BED9_D05E731EFAC5_.wvu.FilterData" localSheetId="1" hidden="1">'ΠΕΠ 2021-2027'!$A$6:$L$25</definedName>
    <definedName name="Z_A6872C95_C1B4_4797_B049_2AB25731B34D_.wvu.FilterData" localSheetId="1" hidden="1">'ΠΕΠ 2021-2027'!$A$6:$L$175</definedName>
    <definedName name="Z_A68E6DE1_DDFD_4859_A071_2B96EC4F8CC5_.wvu.FilterData" localSheetId="1" hidden="1">'ΠΕΠ 2021-2027'!$A$6:$L$25</definedName>
    <definedName name="Z_A69BF7BD_7214_4CF8_B130_6CA71A581ED4_.wvu.FilterData" localSheetId="1" hidden="1">'ΠΕΠ 2021-2027'!$A$6:$L$25</definedName>
    <definedName name="Z_A6A921BC_DB93_4ADA_94DA_297D7D16E802_.wvu.FilterData" localSheetId="1" hidden="1">'ΠΕΠ 2021-2027'!$A$6:$L$25</definedName>
    <definedName name="Z_A6D5D09D_12A1_4583_A95E_181D2BD9E6EE_.wvu.FilterData" localSheetId="1" hidden="1">'ΠΕΠ 2021-2027'!$A$6:$L$25</definedName>
    <definedName name="Z_A6F7839D_152C_4CBC_9EF9_CA4E1F6D68EB_.wvu.FilterData" localSheetId="1" hidden="1">'ΠΕΠ 2021-2027'!$A$6:$L$25</definedName>
    <definedName name="Z_A7007367_C1E6_4E26_A819_7D379ADD65FB_.wvu.FilterData" localSheetId="1" hidden="1">'ΠΕΠ 2021-2027'!$A$6:$L$25</definedName>
    <definedName name="Z_A73BF15C_4280_4302_888F_DBC3FF6A996B_.wvu.FilterData" localSheetId="1" hidden="1">'ΠΕΠ 2021-2027'!$A$6:$L$25</definedName>
    <definedName name="Z_A7441EA9_C941_4FC3_9FB0_5E408941738C_.wvu.FilterData" localSheetId="1" hidden="1">'ΠΕΠ 2021-2027'!$A$6:$L$25</definedName>
    <definedName name="Z_A75F92A7_55D0_4404_A289_8A8F87FC7F36_.wvu.FilterData" localSheetId="1" hidden="1">'ΠΕΠ 2021-2027'!$A$6:$L$25</definedName>
    <definedName name="Z_A77DF644_1E80_4043_AEF4_D8BB1BD11201_.wvu.FilterData" localSheetId="1" hidden="1">'ΠΕΠ 2021-2027'!$A$6:$L$175</definedName>
    <definedName name="Z_A77F62B6_51F9_4EDD_851C_E2B3C5ACAD4D_.wvu.FilterData" localSheetId="1" hidden="1">'ΠΕΠ 2021-2027'!$A$6:$L$25</definedName>
    <definedName name="Z_A7C29B0C_9928_4AF3_85D5_949E73F321DA_.wvu.FilterData" localSheetId="1" hidden="1">'ΠΕΠ 2021-2027'!$A$6:$L$25</definedName>
    <definedName name="Z_A7C61047_E661_4A62_A694_923E381596A0_.wvu.FilterData" localSheetId="1" hidden="1">'ΠΕΠ 2021-2027'!$A$6:$L$175</definedName>
    <definedName name="Z_A7C61047_E661_4A62_A694_923E381596A0_.wvu.PrintArea" localSheetId="1" hidden="1">'ΠΕΠ 2021-2027'!$A$8:$L$173</definedName>
    <definedName name="Z_A7C61047_E661_4A62_A694_923E381596A0_.wvu.PrintTitles" localSheetId="1" hidden="1">'ΠΕΠ 2021-2027'!$1:$6</definedName>
    <definedName name="Z_A7DBC5A1_70EE_4C29_B85F_FDA781EC8C13_.wvu.FilterData" localSheetId="1" hidden="1">'ΠΕΠ 2021-2027'!$A$6:$L$25</definedName>
    <definedName name="Z_A85823D2_B3DC_4064_9404_ED997CF8F82B_.wvu.FilterData" localSheetId="1" hidden="1">'ΠΕΠ 2021-2027'!$A$6:$L$25</definedName>
    <definedName name="Z_A880157E_A5C4_44BD_8FDF_EF30D670B869_.wvu.FilterData" localSheetId="1" hidden="1">'ΠΕΠ 2021-2027'!$A$6:$L$25</definedName>
    <definedName name="Z_A8A421B4_8528_4B79_9CFA_479E666DC308_.wvu.FilterData" localSheetId="1" hidden="1">'ΠΕΠ 2021-2027'!$A$6:$L$25</definedName>
    <definedName name="Z_A8E48EBB_A1EF_4C6F_BA5E_6E91FD184D4F_.wvu.FilterData" localSheetId="1" hidden="1">'ΠΕΠ 2021-2027'!$A$6:$L$25</definedName>
    <definedName name="Z_A8EAEEB1_7A3F_4FE6_996C_8B982ABD7A27_.wvu.FilterData" localSheetId="1" hidden="1">'ΠΕΠ 2021-2027'!$A$6:$L$25</definedName>
    <definedName name="Z_A92554E4_1CDB_446E_84AB_8673DE0BF377_.wvu.FilterData" localSheetId="1" hidden="1">'ΠΕΠ 2021-2027'!$A$6:$L$175</definedName>
    <definedName name="Z_A9366DA8_D638_4867_AD12_873674466E7A_.wvu.FilterData" localSheetId="1" hidden="1">'ΠΕΠ 2021-2027'!$A$6:$L$25</definedName>
    <definedName name="Z_A94164EE_AF7F_40D3_911C_C066DD410AA7_.wvu.FilterData" localSheetId="1" hidden="1">'ΠΕΠ 2021-2027'!$A$6:$L$25</definedName>
    <definedName name="Z_A94C5504_D77A_49A0_9011_3683B1BC6C56_.wvu.FilterData" localSheetId="1" hidden="1">'ΠΕΠ 2021-2027'!$A$6:$L$25</definedName>
    <definedName name="Z_A95969D8_6BC2_40C4_BA11_D2946D08C4B9_.wvu.FilterData" localSheetId="1" hidden="1">'ΠΕΠ 2021-2027'!$A$6:$L$25</definedName>
    <definedName name="Z_A9A7CC87_0563_49C3_BE05_6BE251494F1C_.wvu.FilterData" localSheetId="1" hidden="1">'ΠΕΠ 2021-2027'!$A$6:$L$25</definedName>
    <definedName name="Z_A9CFE64C_FA81_484C_8B8B_7F77D8C37566_.wvu.FilterData" localSheetId="1" hidden="1">'ΠΕΠ 2021-2027'!$A$6:$L$25</definedName>
    <definedName name="Z_A9F06047_11AB_4F3D_B1F8_3D90C37F51CB_.wvu.FilterData" localSheetId="1" hidden="1">'ΠΕΠ 2021-2027'!$A$6:$L$25</definedName>
    <definedName name="Z_AA1EC1EE_769A_4016_9F66_F277766C0366_.wvu.FilterData" localSheetId="1" hidden="1">'ΠΕΠ 2021-2027'!$A$6:$L$25</definedName>
    <definedName name="Z_AA3FB269_A243_4E68_ACCB_90CB93D5AC52_.wvu.FilterData" localSheetId="1" hidden="1">'ΠΕΠ 2021-2027'!$A$6:$L$175</definedName>
    <definedName name="Z_AA56B4F8_D9D6_4F4C_9B9D_B80DD87EBDD4_.wvu.FilterData" localSheetId="1" hidden="1">'ΠΕΠ 2021-2027'!$A$6:$L$25</definedName>
    <definedName name="Z_AA7D746B_0E11_458A_BD82_0A60070F523C_.wvu.FilterData" localSheetId="1" hidden="1">'ΠΕΠ 2021-2027'!$A$6:$L$25</definedName>
    <definedName name="Z_AAA767B3_E2E4_4B39_BAF3_FAE05A828A22_.wvu.FilterData" localSheetId="1" hidden="1">'ΠΕΠ 2021-2027'!$A$6:$L$25</definedName>
    <definedName name="Z_AB090504_1DE0_44C3_A0AF_F911D76C5596_.wvu.FilterData" localSheetId="1" hidden="1">'ΠΕΠ 2021-2027'!$A$6:$L$25</definedName>
    <definedName name="Z_AB2FD891_597D_4435_8083_E0EE63E19BB3_.wvu.FilterData" localSheetId="1" hidden="1">'ΠΕΠ 2021-2027'!$A$6:$L$25</definedName>
    <definedName name="Z_AB96FD78_5A0F_4BF7_AB60_61948F0903A5_.wvu.FilterData" localSheetId="1" hidden="1">'ΠΕΠ 2021-2027'!$A$6:$L$175</definedName>
    <definedName name="Z_ABB5FE62_A38D_4331_928E_C23132B96318_.wvu.FilterData" localSheetId="1" hidden="1">'ΠΕΠ 2021-2027'!$A$6:$L$25</definedName>
    <definedName name="Z_ABD622E0_377C_43FF_82AB_1F76F87A9EFB_.wvu.FilterData" localSheetId="1" hidden="1">'ΠΕΠ 2021-2027'!$A$6:$L$25</definedName>
    <definedName name="Z_ABE2A7FF_60E5_4A56_A913_3A7FD327E7FA_.wvu.FilterData" localSheetId="1" hidden="1">'ΠΕΠ 2021-2027'!$A$6:$L$25</definedName>
    <definedName name="Z_ABFA020A_0441_4C06_9B3C_F1D3145F3BB5_.wvu.FilterData" localSheetId="1" hidden="1">'ΠΕΠ 2021-2027'!$A$6:$L$175</definedName>
    <definedName name="Z_AC276B37_A7D7_475E_B4AB_454C5945ECE9_.wvu.FilterData" localSheetId="1" hidden="1">'ΠΕΠ 2021-2027'!$A$6:$L$25</definedName>
    <definedName name="Z_AC75C058_B419_49B5_B2DF_D4A0B41A17AF_.wvu.FilterData" localSheetId="1" hidden="1">'ΠΕΠ 2021-2027'!$A$6:$L$25</definedName>
    <definedName name="Z_ACFC779A_20F5_406D_A4CE_B539E402AEDA_.wvu.FilterData" localSheetId="1" hidden="1">'ΠΕΠ 2021-2027'!$A$6:$L$25</definedName>
    <definedName name="Z_AD21010F_92A1_4AEA_804C_B29204DE7C67_.wvu.FilterData" localSheetId="1" hidden="1">'ΠΕΠ 2021-2027'!$A$6:$L$25</definedName>
    <definedName name="Z_AD90040C_897F_44FE_BD46_7D8C7DBD09F4_.wvu.FilterData" localSheetId="1" hidden="1">'ΠΕΠ 2021-2027'!$A$6:$L$25</definedName>
    <definedName name="Z_ADA1B570_ED89_4150_929A_EA58E0DA6776_.wvu.FilterData" localSheetId="1" hidden="1">'ΠΕΠ 2021-2027'!$A$6:$L$25</definedName>
    <definedName name="Z_ADA3092B_C81C_4FCA_8054_9216C97B966C_.wvu.FilterData" localSheetId="1" hidden="1">'ΠΕΠ 2021-2027'!$A$6:$L$25</definedName>
    <definedName name="Z_ADC4E66D_17A9_4B0C_983E_65739B03E6D5_.wvu.FilterData" localSheetId="1" hidden="1">'ΠΕΠ 2021-2027'!$A$6:$L$25</definedName>
    <definedName name="Z_AE180559_0026_4AEC_93CE_0936F425D63D_.wvu.FilterData" localSheetId="1" hidden="1">'ΠΕΠ 2021-2027'!$A$6:$L$175</definedName>
    <definedName name="Z_AE379D5A_5836_4ABC_BEA4_3A1C3A74E048_.wvu.FilterData" localSheetId="1" hidden="1">'ΠΕΠ 2021-2027'!$A$6:$L$25</definedName>
    <definedName name="Z_AE403D6C_E62D_4AA9_AAC8_F1E139BD4BBB_.wvu.FilterData" localSheetId="1" hidden="1">'ΠΕΠ 2021-2027'!$A$6:$L$25</definedName>
    <definedName name="Z_AE56583B_DF14_41FB_AAEC_99888A472A02_.wvu.FilterData" localSheetId="1" hidden="1">'ΠΕΠ 2021-2027'!$A$6:$L$175</definedName>
    <definedName name="Z_AE6182F9_6BC6_43BC_8744_234293F177A5_.wvu.FilterData" localSheetId="1" hidden="1">'ΠΕΠ 2021-2027'!$A$6:$L$25</definedName>
    <definedName name="Z_AE623411_214E_441F_A4B0_17CAF18926CE_.wvu.FilterData" localSheetId="1" hidden="1">'ΠΕΠ 2021-2027'!$A$6:$L$25</definedName>
    <definedName name="Z_AE6C6C4E_7136_4490_AFC7_712C99829E32_.wvu.FilterData" localSheetId="1" hidden="1">'ΠΕΠ 2021-2027'!$A$6:$L$25</definedName>
    <definedName name="Z_AE6DD965_633F_4E62_8FFD_D3A353E5DF39_.wvu.FilterData" localSheetId="1" hidden="1">'ΠΕΠ 2021-2027'!$A$6:$L$25</definedName>
    <definedName name="Z_AEC695A6_BF13_4EAF_957E_3861FD8C7232_.wvu.FilterData" localSheetId="1" hidden="1">'ΠΕΠ 2021-2027'!$A$6:$L$25</definedName>
    <definedName name="Z_AEE86471_5B8E_447C_A928_17D0A2CA6869_.wvu.FilterData" localSheetId="1" hidden="1">'ΠΕΠ 2021-2027'!$A$6:$L$25</definedName>
    <definedName name="Z_AF2B8D02_166C_482D_89A6_5901AC9D8C38_.wvu.FilterData" localSheetId="1" hidden="1">'ΠΕΠ 2021-2027'!$A$6:$L$175</definedName>
    <definedName name="Z_AF6058D2_3056_400F_A321_A2EFDF7F3AE7_.wvu.FilterData" localSheetId="1" hidden="1">'ΠΕΠ 2021-2027'!$A$6:$L$25</definedName>
    <definedName name="Z_AFBE3350_5E6F_43ED_9DAB_62E21F35D161_.wvu.FilterData" localSheetId="1" hidden="1">'ΠΕΠ 2021-2027'!$A$6:$L$25</definedName>
    <definedName name="Z_AFC142A0_4399_40DA_9E58_CD0D90DAF110_.wvu.FilterData" localSheetId="1" hidden="1">'ΠΕΠ 2021-2027'!$A$6:$L$25</definedName>
    <definedName name="Z_AFF9222F_6040_4AE7_A102_8E1B4014F869_.wvu.FilterData" localSheetId="1" hidden="1">'ΠΕΠ 2021-2027'!$A$6:$L$25</definedName>
    <definedName name="Z_B02B46E6_2590_4BAB_9BEB_942DEFAF316C_.wvu.FilterData" localSheetId="1" hidden="1">'ΠΕΠ 2021-2027'!$A$6:$L$25</definedName>
    <definedName name="Z_B06B4E7F_AB6F_4A58_AAFB_00AA95D8347B_.wvu.FilterData" localSheetId="1" hidden="1">'ΠΕΠ 2021-2027'!$A$6:$L$25</definedName>
    <definedName name="Z_B0844648_2886_41FD_8F17_9D80BE84C905_.wvu.FilterData" localSheetId="1" hidden="1">'ΠΕΠ 2021-2027'!$A$6:$L$25</definedName>
    <definedName name="Z_B09B5A3A_EB5D_42A9_8541_9996DBF14E77_.wvu.FilterData" localSheetId="1" hidden="1">'ΠΕΠ 2021-2027'!$A$6:$L$175</definedName>
    <definedName name="Z_B0A4C07E_9BC0_4C96_BD10_27B904BC2564_.wvu.FilterData" localSheetId="1" hidden="1">'ΠΕΠ 2021-2027'!$A$6:$L$25</definedName>
    <definedName name="Z_B110D06B_C609_4F83_BA69_042B38794C0E_.wvu.FilterData" localSheetId="1" hidden="1">'ΠΕΠ 2021-2027'!$A$6:$L$25</definedName>
    <definedName name="Z_B1B1FBB5_EA04_4538_9994_8BB57DEADAB6_.wvu.FilterData" localSheetId="1" hidden="1">'ΠΕΠ 2021-2027'!$A$6:$L$25</definedName>
    <definedName name="Z_B1D68E0E_48EE_43B2_9157_AE8C3582E381_.wvu.FilterData" localSheetId="1" hidden="1">'ΠΕΠ 2021-2027'!$A$6:$L$25</definedName>
    <definedName name="Z_B206CE02_97AB_4311_916E_736645C33378_.wvu.FilterData" localSheetId="1" hidden="1">'ΠΕΠ 2021-2027'!$A$6:$L$25</definedName>
    <definedName name="Z_B20E152D_CDC0_43C6_91DB_3C23485A0B24_.wvu.FilterData" localSheetId="1" hidden="1">'ΠΕΠ 2021-2027'!$A$6:$L$25</definedName>
    <definedName name="Z_B21A35C8_54CE_4291_893C_A59F87B1FF95_.wvu.FilterData" localSheetId="1" hidden="1">'ΠΕΠ 2021-2027'!$A$6:$L$25</definedName>
    <definedName name="Z_B222F082_1C90_442F_A663_3F81B5CE92F0_.wvu.FilterData" localSheetId="1" hidden="1">'ΠΕΠ 2021-2027'!$A$6:$L$25</definedName>
    <definedName name="Z_B2252236_8C2B_4AF6_90C3_6B22F77C21E7_.wvu.FilterData" localSheetId="1" hidden="1">'ΠΕΠ 2021-2027'!$A$6:$L$25</definedName>
    <definedName name="Z_B2513FC1_37BB_4A4F_82EF_B42C69BF55E0_.wvu.FilterData" localSheetId="1" hidden="1">'ΠΕΠ 2021-2027'!$A$6:$L$25</definedName>
    <definedName name="Z_B264C048_E46E_42CF_8B19_21A551EC925B_.wvu.FilterData" localSheetId="1" hidden="1">'ΠΕΠ 2021-2027'!$A$6:$L$25</definedName>
    <definedName name="Z_B2669104_3C6E_41FE_9ED0_BAFD734A5F63_.wvu.FilterData" localSheetId="1" hidden="1">'ΠΕΠ 2021-2027'!$A$6:$L$25</definedName>
    <definedName name="Z_B26BC9F1_D027_4A16_B8E0_75E94AA321BE_.wvu.FilterData" localSheetId="1" hidden="1">'ΠΕΠ 2021-2027'!$A$6:$L$25</definedName>
    <definedName name="Z_B2EB2970_1967_4161_BAAC_80357CB8E4AB_.wvu.FilterData" localSheetId="1" hidden="1">'ΠΕΠ 2021-2027'!$A$6:$L$25</definedName>
    <definedName name="Z_B2FDC227_8240_40DE_802C_60DC90940EC5_.wvu.FilterData" localSheetId="1" hidden="1">'ΠΕΠ 2021-2027'!$A$6:$L$25</definedName>
    <definedName name="Z_B300FA72_9E12_4999_A802_1451F692D9FF_.wvu.FilterData" localSheetId="1" hidden="1">'ΠΕΠ 2021-2027'!$A$6:$L$175</definedName>
    <definedName name="Z_B34AA2F6_CFCC_4848_8D29_8EB2CF7BA967_.wvu.FilterData" localSheetId="1" hidden="1">'ΠΕΠ 2021-2027'!$A$6:$L$25</definedName>
    <definedName name="Z_B370386C_D5B8_46D2_B609_095A63BDF5AE_.wvu.FilterData" localSheetId="1" hidden="1">'ΠΕΠ 2021-2027'!$A$6:$L$25</definedName>
    <definedName name="Z_B370C019_08EB_40B2_985E_41039E024025_.wvu.FilterData" localSheetId="1" hidden="1">'ΠΕΠ 2021-2027'!$A$6:$L$25</definedName>
    <definedName name="Z_B39EDB6D_394D_44A7_B821_298CD1705AC2_.wvu.FilterData" localSheetId="1" hidden="1">'ΠΕΠ 2021-2027'!$A$6:$L$25</definedName>
    <definedName name="Z_B3AD65D8_DE00_4F0D_9E4A_F4C165206158_.wvu.FilterData" localSheetId="1" hidden="1">'ΠΕΠ 2021-2027'!$A$6:$L$25</definedName>
    <definedName name="Z_B3C4A575_E063_49DC_9F54_B5526CE40893_.wvu.FilterData" localSheetId="1" hidden="1">'ΠΕΠ 2021-2027'!$A$6:$L$175</definedName>
    <definedName name="Z_B433CC0E_9AA1_4DDE_88F8_8B3320C16FA3_.wvu.FilterData" localSheetId="1" hidden="1">'ΠΕΠ 2021-2027'!$A$6:$L$25</definedName>
    <definedName name="Z_B462CC1D_E8FB_42B5_AF3C_BE53C97897BD_.wvu.FilterData" localSheetId="1" hidden="1">'ΠΕΠ 2021-2027'!$A$6:$L$25</definedName>
    <definedName name="Z_B4D47DEC_9DFF_49BD_BF66_A9C59E2AC0E0_.wvu.FilterData" localSheetId="1" hidden="1">'ΠΕΠ 2021-2027'!$A$6:$L$25</definedName>
    <definedName name="Z_B53D67E7_9E0E_4564_ABED_B7DE85871C2C_.wvu.FilterData" localSheetId="1" hidden="1">'ΠΕΠ 2021-2027'!$A$6:$L$175</definedName>
    <definedName name="Z_B54D6724_D2D2_4879_AA9B_49E1B6F96179_.wvu.FilterData" localSheetId="1" hidden="1">'ΠΕΠ 2021-2027'!$A$6:$L$175</definedName>
    <definedName name="Z_B58C9501_C0A3_4E1E_B68B_044190366861_.wvu.FilterData" localSheetId="1" hidden="1">'ΠΕΠ 2021-2027'!$A$6:$L$175</definedName>
    <definedName name="Z_B5927505_66B6_4B82_A942_382B4EB10C62_.wvu.FilterData" localSheetId="1" hidden="1">'ΠΕΠ 2021-2027'!$A$6:$L$25</definedName>
    <definedName name="Z_B592E01E_38F8_42E4_970B_FA5B5E4FF97C_.wvu.FilterData" localSheetId="1" hidden="1">'ΠΕΠ 2021-2027'!$A$6:$L$25</definedName>
    <definedName name="Z_B595BCDF_D0BC_4241_82F0_8EF02DF9DD4F_.wvu.FilterData" localSheetId="1" hidden="1">'ΠΕΠ 2021-2027'!$A$6:$L$175</definedName>
    <definedName name="Z_B5A2B490_30CE_436B_AE4C_5FF5B4740CD8_.wvu.FilterData" localSheetId="1" hidden="1">'ΠΕΠ 2021-2027'!$A$6:$L$25</definedName>
    <definedName name="Z_B5C34214_16E3_454A_90EE_C61346815510_.wvu.FilterData" localSheetId="1" hidden="1">'ΠΕΠ 2021-2027'!$A$6:$L$25</definedName>
    <definedName name="Z_B61A364B_DF8B_418D_A7A3_69AE81DDA561_.wvu.FilterData" localSheetId="1" hidden="1">'ΠΕΠ 2021-2027'!$A$6:$L$25</definedName>
    <definedName name="Z_B694ADD3_587A_48E4_9293_BC7DD4285574_.wvu.FilterData" localSheetId="1" hidden="1">'ΠΕΠ 2021-2027'!$A$6:$L$25</definedName>
    <definedName name="Z_B6C10CB9_4B9C_4DB2_9E07_AFBEC9CC2C99_.wvu.FilterData" localSheetId="1" hidden="1">'ΠΕΠ 2021-2027'!$A$6:$L$25</definedName>
    <definedName name="Z_B70A1E00_E8C6_4C32_A40F_E8E1368BC4C4_.wvu.FilterData" localSheetId="1" hidden="1">'ΠΕΠ 2021-2027'!$A$6:$L$25</definedName>
    <definedName name="Z_B717E060_E149_4DF5_9645_ED2FCF4DB6AE_.wvu.FilterData" localSheetId="1" hidden="1">'ΠΕΠ 2021-2027'!$A$6:$L$25</definedName>
    <definedName name="Z_B7344F27_C831_4CC4_93C6_A2E20DBFFE12_.wvu.FilterData" localSheetId="1" hidden="1">'ΠΕΠ 2021-2027'!$A$6:$L$25</definedName>
    <definedName name="Z_B7469618_359B_4C66_B8B4_CF2848A0EE56_.wvu.FilterData" localSheetId="1" hidden="1">'ΠΕΠ 2021-2027'!$A$6:$L$25</definedName>
    <definedName name="Z_B7805A9A_8CFF_46F6_98BB_2B566C2DCEB8_.wvu.FilterData" localSheetId="1" hidden="1">'ΠΕΠ 2021-2027'!$A$6:$L$25</definedName>
    <definedName name="Z_B85038B0_BD2A_4713_A13C_18F7641EF01C_.wvu.FilterData" localSheetId="1" hidden="1">'ΠΕΠ 2021-2027'!$A$6:$L$25</definedName>
    <definedName name="Z_B851DCDA_7F4A_45A5_881E_9E18EC7E0E52_.wvu.FilterData" localSheetId="1" hidden="1">'ΠΕΠ 2021-2027'!$A$6:$L$25</definedName>
    <definedName name="Z_B858EEBB_F66E_4BB6_B432_89491C5F2734_.wvu.FilterData" localSheetId="1" hidden="1">'ΠΕΠ 2021-2027'!$A$6:$L$25</definedName>
    <definedName name="Z_B8C0D618_9CFB_4282_B500_819FE3B9AAC3_.wvu.FilterData" localSheetId="1" hidden="1">'ΠΕΠ 2021-2027'!$A$6:$L$25</definedName>
    <definedName name="Z_B8E4E9FE_B4CC_462C_B604_0A7450D420DF_.wvu.FilterData" localSheetId="1" hidden="1">'ΠΕΠ 2021-2027'!$A$6:$L$25</definedName>
    <definedName name="Z_B8EC8A13_11A6_4CDB_893A_F7F9CA11C332_.wvu.FilterData" localSheetId="1" hidden="1">'ΠΕΠ 2021-2027'!$A$6:$L$25</definedName>
    <definedName name="Z_B90E1665_A9EF_48F1_B3B9_F4E652C73DB6_.wvu.FilterData" localSheetId="1" hidden="1">'ΠΕΠ 2021-2027'!$A$6:$L$25</definedName>
    <definedName name="Z_B910B045_8126_479A_96B5_CEC1FA483B02_.wvu.FilterData" localSheetId="1" hidden="1">'ΠΕΠ 2021-2027'!$A$6:$L$25</definedName>
    <definedName name="Z_B9369926_8863_437A_8584_F75E86637F35_.wvu.FilterData" localSheetId="1" hidden="1">'ΠΕΠ 2021-2027'!$A$6:$L$25</definedName>
    <definedName name="Z_B9980A02_4EE3_4B25_95E9_89F72C893A19_.wvu.FilterData" localSheetId="1" hidden="1">'ΠΕΠ 2021-2027'!$A$6:$L$25</definedName>
    <definedName name="Z_B99D3B03_9B0F_4857_9B51_7FC6A0057C34_.wvu.FilterData" localSheetId="1" hidden="1">'ΠΕΠ 2021-2027'!$A$6:$L$25</definedName>
    <definedName name="Z_BA22CAF9_900D_4092_B662_81DDB18A4D2B_.wvu.FilterData" localSheetId="1" hidden="1">'ΠΕΠ 2021-2027'!$A$6:$L$25</definedName>
    <definedName name="Z_BA73FC85_6D05_47F3_8D5D_9E411F99AA00_.wvu.FilterData" localSheetId="1" hidden="1">'ΠΕΠ 2021-2027'!$A$6:$L$25</definedName>
    <definedName name="Z_BA98BEC4_67E6_4805_97F9_ED8E8325612D_.wvu.FilterData" localSheetId="1" hidden="1">'ΠΕΠ 2021-2027'!$A$6:$L$25</definedName>
    <definedName name="Z_BAD1EF59_183D_434E_AB66_897D951C0046_.wvu.FilterData" localSheetId="1" hidden="1">'ΠΕΠ 2021-2027'!$A$6:$L$25</definedName>
    <definedName name="Z_BAE16FF4_A4AF_4D6B_88DD_B12FF212ED80_.wvu.FilterData" localSheetId="1" hidden="1">'ΠΕΠ 2021-2027'!$A$6:$L$25</definedName>
    <definedName name="Z_BAE42A33_CBD8_43DA_A125_AB828655DC27_.wvu.FilterData" localSheetId="1" hidden="1">'ΠΕΠ 2021-2027'!$A$6:$L$25</definedName>
    <definedName name="Z_BAEBA94A_BB4E_42D7_A30E_9590CD3093E2_.wvu.FilterData" localSheetId="1" hidden="1">'ΠΕΠ 2021-2027'!$A$6:$L$25</definedName>
    <definedName name="Z_BAF061DF_5D90_4C59_8592_F23732D5D58D_.wvu.FilterData" localSheetId="1" hidden="1">'ΠΕΠ 2021-2027'!$A$6:$L$25</definedName>
    <definedName name="Z_BB08E290_40A2_43C1_B4A1_3AE3ACAE7F19_.wvu.FilterData" localSheetId="1" hidden="1">'ΠΕΠ 2021-2027'!$A$6:$L$25</definedName>
    <definedName name="Z_BBAC7D67_E9F8_4CF0_9E79_3C9427860292_.wvu.FilterData" localSheetId="1" hidden="1">'ΠΕΠ 2021-2027'!$A$6:$L$25</definedName>
    <definedName name="Z_BBBF15E2_DCCE_4BD2_97F6_D135D35D5B13_.wvu.FilterData" localSheetId="1" hidden="1">'ΠΕΠ 2021-2027'!$A$6:$L$25</definedName>
    <definedName name="Z_BBF75F08_7114_44BB_AC7F_FC9386A46762_.wvu.FilterData" localSheetId="1" hidden="1">'ΠΕΠ 2021-2027'!$A$6:$L$25</definedName>
    <definedName name="Z_BBFA8C21_D615_4CFC_AD8A_65B1595F2B2D_.wvu.FilterData" localSheetId="1" hidden="1">'ΠΕΠ 2021-2027'!$A$6:$L$25</definedName>
    <definedName name="Z_BC1FEF34_9595_433C_B5C6_A99883BC0B50_.wvu.FilterData" localSheetId="1" hidden="1">'ΠΕΠ 2021-2027'!$A$6:$L$25</definedName>
    <definedName name="Z_BC6B1140_E5DD_407F_B2A6_6038C40D568C_.wvu.FilterData" localSheetId="1" hidden="1">'ΠΕΠ 2021-2027'!$A$6:$L$175</definedName>
    <definedName name="Z_BC85F0E9_BC0D_4972_B097_B919D03B583C_.wvu.FilterData" localSheetId="1" hidden="1">'ΠΕΠ 2021-2027'!$A$6:$L$25</definedName>
    <definedName name="Z_BCBE1895_90B7_4520_9324_7E9E6FA5392A_.wvu.FilterData" localSheetId="1" hidden="1">'ΠΕΠ 2021-2027'!$A$6:$L$25</definedName>
    <definedName name="Z_BCCDF3D9_C7AC_4D49_A4B3_12CBEA3D91A1_.wvu.FilterData" localSheetId="1" hidden="1">'ΠΕΠ 2021-2027'!$A$6:$L$25</definedName>
    <definedName name="Z_BD45788A_5A46_4F0B_8800_8A0028EB3990_.wvu.FilterData" localSheetId="1" hidden="1">'ΠΕΠ 2021-2027'!$A$6:$L$25</definedName>
    <definedName name="Z_BD62CE71_B057_42E3_9D5B_EF61282051B2_.wvu.FilterData" localSheetId="1" hidden="1">'ΠΕΠ 2021-2027'!$A$6:$L$25</definedName>
    <definedName name="Z_BD6B9861_5EB7_448B_BDC3_865A017F8F38_.wvu.FilterData" localSheetId="1" hidden="1">'ΠΕΠ 2021-2027'!$A$6:$L$25</definedName>
    <definedName name="Z_BD840217_87AF_47CE_ABF8_825418468DDE_.wvu.FilterData" localSheetId="1" hidden="1">'ΠΕΠ 2021-2027'!$A$6:$L$25</definedName>
    <definedName name="Z_BDA386A4_0EBE_4242_B33D_5BF16A96788A_.wvu.FilterData" localSheetId="1" hidden="1">'ΠΕΠ 2021-2027'!$A$6:$L$25</definedName>
    <definedName name="Z_BDD1814D_A1B6_42AE_828F_952C231CB98E_.wvu.FilterData" localSheetId="1" hidden="1">'ΠΕΠ 2021-2027'!$A$6:$L$175</definedName>
    <definedName name="Z_BDFDC204_5216_4B35_BC79_D0508A5A3BEE_.wvu.FilterData" localSheetId="1" hidden="1">'ΠΕΠ 2021-2027'!$A$6:$L$25</definedName>
    <definedName name="Z_BE0CDA78_86D9_4E48_91F2_0EE2376471FE_.wvu.FilterData" localSheetId="1" hidden="1">'ΠΕΠ 2021-2027'!$A$6:$L$175</definedName>
    <definedName name="Z_BE0CDA78_86D9_4E48_91F2_0EE2376471FE_.wvu.PrintArea" localSheetId="1" hidden="1">'ΠΕΠ 2021-2027'!$A$8:$L$173</definedName>
    <definedName name="Z_BE0CDA78_86D9_4E48_91F2_0EE2376471FE_.wvu.PrintTitles" localSheetId="1" hidden="1">'ΠΕΠ 2021-2027'!$1:$6</definedName>
    <definedName name="Z_BE2AEA18_B58D_4F5C_BB90_90D11FC74473_.wvu.FilterData" localSheetId="1" hidden="1">'ΠΕΠ 2021-2027'!$A$6:$L$175</definedName>
    <definedName name="Z_BE7059EB_4FA3_4809_BAE0_BE28E026B284_.wvu.FilterData" localSheetId="1" hidden="1">'ΠΕΠ 2021-2027'!$A$6:$L$25</definedName>
    <definedName name="Z_BF819194_EA32_41AB_8922_77680682289F_.wvu.FilterData" localSheetId="1" hidden="1">'ΠΕΠ 2021-2027'!$A$6:$L$175</definedName>
    <definedName name="Z_BF83C43F_6863_456D_B092_0A6F3B0B6B5F_.wvu.FilterData" localSheetId="1" hidden="1">'ΠΕΠ 2021-2027'!$A$6:$L$25</definedName>
    <definedName name="Z_BFF1A958_E87E_40EF_BBBA_539B3D293717_.wvu.FilterData" localSheetId="1" hidden="1">'ΠΕΠ 2021-2027'!$A$6:$L$25</definedName>
    <definedName name="Z_C000FE89_E61B_4A43_A9D6_5FC5F09E8916_.wvu.FilterData" localSheetId="1" hidden="1">'ΠΕΠ 2021-2027'!$A$6:$L$25</definedName>
    <definedName name="Z_C0083E43_5C01_4DB9_B351_5D5F964C54AB_.wvu.FilterData" localSheetId="1" hidden="1">'ΠΕΠ 2021-2027'!$A$6:$L$25</definedName>
    <definedName name="Z_C0412AF4_6577_49B6_98B3_3AA63711AFDF_.wvu.FilterData" localSheetId="1" hidden="1">'ΠΕΠ 2021-2027'!$A$6:$L$175</definedName>
    <definedName name="Z_C052AF8D_FCFF_48DD_B976_62645E135978_.wvu.FilterData" localSheetId="1" hidden="1">'ΠΕΠ 2021-2027'!$A$6:$L$25</definedName>
    <definedName name="Z_C0755A22_2CA2_4762_90F4_6F69D346F28D_.wvu.FilterData" localSheetId="1" hidden="1">'ΠΕΠ 2021-2027'!$A$6:$L$175</definedName>
    <definedName name="Z_C0755A22_2CA2_4762_90F4_6F69D346F28D_.wvu.PrintArea" localSheetId="1" hidden="1">'ΠΕΠ 2021-2027'!$A$8:$L$173</definedName>
    <definedName name="Z_C0755A22_2CA2_4762_90F4_6F69D346F28D_.wvu.PrintTitles" localSheetId="1" hidden="1">'ΠΕΠ 2021-2027'!$1:$6</definedName>
    <definedName name="Z_C0A6FA9E_FE2C_4767_84BC_B945A67BA5C6_.wvu.FilterData" localSheetId="1" hidden="1">'ΠΕΠ 2021-2027'!$A$6:$L$25</definedName>
    <definedName name="Z_C0F27DD4_11F9_46D2_9EE7_5FE989D9537F_.wvu.FilterData" localSheetId="1" hidden="1">'ΠΕΠ 2021-2027'!$A$6:$L$25</definedName>
    <definedName name="Z_C14BED24_6089_4E94_8B8D_A2C0A8DBB22D_.wvu.FilterData" localSheetId="1" hidden="1">'ΠΕΠ 2021-2027'!$A$6:$L$25</definedName>
    <definedName name="Z_C14E9161_B291_49D9_81E1_31EFA5ACAAC6_.wvu.FilterData" localSheetId="1" hidden="1">'ΠΕΠ 2021-2027'!$A$6:$L$25</definedName>
    <definedName name="Z_C1557119_3C7A_4E69_BFF6_26C31AB4FE66_.wvu.FilterData" localSheetId="1" hidden="1">'ΠΕΠ 2021-2027'!$A$6:$L$25</definedName>
    <definedName name="Z_C16AC95E_27B3_49C3_9D0D_19C008EBD70D_.wvu.FilterData" localSheetId="1" hidden="1">'ΠΕΠ 2021-2027'!$A$6:$L$25</definedName>
    <definedName name="Z_C16F3C95_E90F_42A0_989E_6D7669569CAE_.wvu.FilterData" localSheetId="1" hidden="1">'ΠΕΠ 2021-2027'!$A$6:$L$175</definedName>
    <definedName name="Z_C1D333E3_4A9A_494D_945F_C31E329420F7_.wvu.FilterData" localSheetId="1" hidden="1">'ΠΕΠ 2021-2027'!$A$6:$L$25</definedName>
    <definedName name="Z_C1E76B53_B970_409A_B779_A7107D26D119_.wvu.FilterData" localSheetId="1" hidden="1">'ΠΕΠ 2021-2027'!$A$6:$L$25</definedName>
    <definedName name="Z_C1FAA916_FCEA_4697_B13A_7521431555AE_.wvu.FilterData" localSheetId="1" hidden="1">'ΠΕΠ 2021-2027'!$A$6:$L$25</definedName>
    <definedName name="Z_C215CF67_8A09_4984_939F_C96CFAFF5FD9_.wvu.FilterData" localSheetId="1" hidden="1">'ΠΕΠ 2021-2027'!$A$6:$L$25</definedName>
    <definedName name="Z_C2A76A60_A873_4931_A813_AA5A931EA401_.wvu.FilterData" localSheetId="1" hidden="1">'ΠΕΠ 2021-2027'!$A$6:$L$25</definedName>
    <definedName name="Z_C347EFE8_0EBA_48AD_8B55_0B7A48222BB4_.wvu.FilterData" localSheetId="1" hidden="1">'ΠΕΠ 2021-2027'!$A$6:$L$175</definedName>
    <definedName name="Z_C367CF3B_A67F_4906_B8DE_1C96F095182F_.wvu.FilterData" localSheetId="1" hidden="1">'ΠΕΠ 2021-2027'!$A$6:$L$175</definedName>
    <definedName name="Z_C367CF3B_A67F_4906_B8DE_1C96F095182F_.wvu.PrintArea" localSheetId="1" hidden="1">'ΠΕΠ 2021-2027'!$A$8:$L$173</definedName>
    <definedName name="Z_C367CF3B_A67F_4906_B8DE_1C96F095182F_.wvu.PrintTitles" localSheetId="1" hidden="1">'ΠΕΠ 2021-2027'!$1:$6</definedName>
    <definedName name="Z_C371002F_1D97_48D3_B035_FC2C63B9449C_.wvu.FilterData" localSheetId="1" hidden="1">'ΠΕΠ 2021-2027'!$A$6:$L$25</definedName>
    <definedName name="Z_C37590D7_E02B_437E_89BE_8A2E25E2F1BE_.wvu.FilterData" localSheetId="1" hidden="1">'ΠΕΠ 2021-2027'!$A$6:$L$25</definedName>
    <definedName name="Z_C37F16F2_7B58_446F_B39F_F89C53F31D15_.wvu.FilterData" localSheetId="1" hidden="1">'ΠΕΠ 2021-2027'!$A$6:$L$25</definedName>
    <definedName name="Z_C395B4B9_2A80_4D3F_95F4_2C41C5D89EB7_.wvu.FilterData" localSheetId="1" hidden="1">'ΠΕΠ 2021-2027'!$A$6:$L$25</definedName>
    <definedName name="Z_C3EB8F8D_B0F7_43C6_A33B_0DB74E4B9CBB_.wvu.FilterData" localSheetId="1" hidden="1">'ΠΕΠ 2021-2027'!$A$6:$L$25</definedName>
    <definedName name="Z_C3FC6BBC_105B_4003_847F_05CE5FE63956_.wvu.FilterData" localSheetId="1" hidden="1">'ΠΕΠ 2021-2027'!$A$6:$L$25</definedName>
    <definedName name="Z_C41B8BE6_F69A_43F7_BC7A_1722C47B5481_.wvu.FilterData" localSheetId="1" hidden="1">'ΠΕΠ 2021-2027'!$A$6:$L$25</definedName>
    <definedName name="Z_C44D9AFE_F922_4947_879B_1F3EDCD0F24C_.wvu.FilterData" localSheetId="1" hidden="1">'ΠΕΠ 2021-2027'!$A$6:$L$175</definedName>
    <definedName name="Z_C4588F52_9C99_4346_88BF_CF58B6CCE2FD_.wvu.FilterData" localSheetId="1" hidden="1">'ΠΕΠ 2021-2027'!$A$6:$L$25</definedName>
    <definedName name="Z_C4673E1C_2919_4B0B_9A4A_9F2E55F8F734_.wvu.FilterData" localSheetId="1" hidden="1">'ΠΕΠ 2021-2027'!$A$6:$L$25</definedName>
    <definedName name="Z_C4755AA4_51EE_4BB0_AD5E_137C88C1ECC2_.wvu.FilterData" localSheetId="1" hidden="1">'ΠΕΠ 2021-2027'!$A$6:$L$25</definedName>
    <definedName name="Z_C480B9ED_461B_4789_BCC4_1B4C65B6AB72_.wvu.FilterData" localSheetId="1" hidden="1">'ΠΕΠ 2021-2027'!$A$6:$L$25</definedName>
    <definedName name="Z_C4C91679_4174_488B_9B20_CA3A2D360A9F_.wvu.FilterData" localSheetId="1" hidden="1">'ΠΕΠ 2021-2027'!$A$6:$L$25</definedName>
    <definedName name="Z_C4EDE5C3_14D3_4706_88E3_6F18C9FF82FF_.wvu.FilterData" localSheetId="1" hidden="1">'ΠΕΠ 2021-2027'!$A$6:$L$25</definedName>
    <definedName name="Z_C50226FA_6180_4A3E_8D0A_726078F89C37_.wvu.FilterData" localSheetId="1" hidden="1">'ΠΕΠ 2021-2027'!$A$6:$L$25</definedName>
    <definedName name="Z_C536846B_F0A5_4A7D_BA90_9A0991B37D55_.wvu.FilterData" localSheetId="1" hidden="1">'ΠΕΠ 2021-2027'!$A$6:$L$175</definedName>
    <definedName name="Z_C575D6B1_A2B2_4971_9A35_7EE5D3046197_.wvu.FilterData" localSheetId="1" hidden="1">'ΠΕΠ 2021-2027'!$A$6:$L$25</definedName>
    <definedName name="Z_C5A5F4D2_B74A_4767_9FC3_7464ADB08DDC_.wvu.FilterData" localSheetId="1" hidden="1">'ΠΕΠ 2021-2027'!$A$6:$L$25</definedName>
    <definedName name="Z_C5BAF9DC_D59C_48F9_A4D3_1EBE6B8FA53E_.wvu.FilterData" localSheetId="1" hidden="1">'ΠΕΠ 2021-2027'!$A$6:$L$25</definedName>
    <definedName name="Z_C5BE867C_DAFD_4A6E_876A_E1F3B3F08D9A_.wvu.FilterData" localSheetId="1" hidden="1">'ΠΕΠ 2021-2027'!$A$6:$L$25</definedName>
    <definedName name="Z_C5FD15A9_B2AD_4AF0_84BE_0E66C9D55FF8_.wvu.FilterData" localSheetId="1" hidden="1">'ΠΕΠ 2021-2027'!$A$6:$L$25</definedName>
    <definedName name="Z_C629C392_BEF8_4EC2_A26E_C836953BDB43_.wvu.FilterData" localSheetId="1" hidden="1">'ΠΕΠ 2021-2027'!$A$6:$L$25</definedName>
    <definedName name="Z_C6A842DC_BC49_43DC_8B94_0015E3ADDD3D_.wvu.FilterData" localSheetId="1" hidden="1">'ΠΕΠ 2021-2027'!$A$6:$L$25</definedName>
    <definedName name="Z_C6B83EFD_5FC0_4B58_B78C_F6B52561A76C_.wvu.FilterData" localSheetId="1" hidden="1">'ΠΕΠ 2021-2027'!$A$6:$L$25</definedName>
    <definedName name="Z_C6C3DC49_A13F_4533_A2D0_7302076C2972_.wvu.FilterData" localSheetId="1" hidden="1">'ΠΕΠ 2021-2027'!$A$6:$L$25</definedName>
    <definedName name="Z_C6C94C11_F87B_46A0_8288_C2820B26A4F7_.wvu.FilterData" localSheetId="1" hidden="1">'ΠΕΠ 2021-2027'!$A$6:$L$25</definedName>
    <definedName name="Z_C6E72320_54E0_4799_A330_D015CFB05AAF_.wvu.FilterData" localSheetId="1" hidden="1">'ΠΕΠ 2021-2027'!$A$6:$L$25</definedName>
    <definedName name="Z_C7206EEC_70AB_4359_BEB5_170654BBA485_.wvu.FilterData" localSheetId="1" hidden="1">'ΠΕΠ 2021-2027'!$A$6:$L$25</definedName>
    <definedName name="Z_C7304698_F720_41BB_93EA_61EB65E432D5_.wvu.FilterData" localSheetId="1" hidden="1">'ΠΕΠ 2021-2027'!$A$6:$L$25</definedName>
    <definedName name="Z_C743655E_8A42_4742_9068_52FFA3F31B05_.wvu.FilterData" localSheetId="1" hidden="1">'ΠΕΠ 2021-2027'!$A$6:$L$25</definedName>
    <definedName name="Z_C74F8544_EE6D_4E91_B788_45B0A39BAD72_.wvu.FilterData" localSheetId="1" hidden="1">'ΠΕΠ 2021-2027'!$A$6:$L$25</definedName>
    <definedName name="Z_C76B4E32_430B_4C27_8506_F1B93BE44A68_.wvu.FilterData" localSheetId="1" hidden="1">'ΠΕΠ 2021-2027'!$A$6:$L$25</definedName>
    <definedName name="Z_C77ECB06_FD7D_4791_86ED_96087D1C0F24_.wvu.FilterData" localSheetId="1" hidden="1">'ΠΕΠ 2021-2027'!$A$6:$L$25</definedName>
    <definedName name="Z_C7874665_1150_4E20_A9DF_B39682FAEC1E_.wvu.FilterData" localSheetId="1" hidden="1">'ΠΕΠ 2021-2027'!$A$6:$L$25</definedName>
    <definedName name="Z_C7A2147B_D7F4_41E7_93AF_99B2A5C8FFCC_.wvu.FilterData" localSheetId="1" hidden="1">'ΠΕΠ 2021-2027'!$A$6:$L$175</definedName>
    <definedName name="Z_C7C314DD_FF45_43EC_8BBC_1AD4EED165B5_.wvu.FilterData" localSheetId="1" hidden="1">'ΠΕΠ 2021-2027'!$A$6:$L$25</definedName>
    <definedName name="Z_C8633701_AB1D_4246_A604_B14D1F6A38D7_.wvu.FilterData" localSheetId="1" hidden="1">'ΠΕΠ 2021-2027'!$A$6:$L$25</definedName>
    <definedName name="Z_C8A2FCB8_0246_4FEB_BEDE_1068AAEDA6F6_.wvu.FilterData" localSheetId="1" hidden="1">'ΠΕΠ 2021-2027'!$A$6:$L$25</definedName>
    <definedName name="Z_C8FBFF62_983C_4C0D_9FD5_EC6456666AAE_.wvu.FilterData" localSheetId="1" hidden="1">'ΠΕΠ 2021-2027'!$A$6:$L$25</definedName>
    <definedName name="Z_C8FD6C7E_5B7D_4520_BCBC_23AB79537F91_.wvu.FilterData" localSheetId="1" hidden="1">'ΠΕΠ 2021-2027'!$A$6:$L$25</definedName>
    <definedName name="Z_C91AC9E8_C856_4E26_9D46_D3BCEDDDB193_.wvu.FilterData" localSheetId="1" hidden="1">'ΠΕΠ 2021-2027'!$A$6:$L$25</definedName>
    <definedName name="Z_C92CCE46_3032_46A7_A461_EABED39FD215_.wvu.FilterData" localSheetId="1" hidden="1">'ΠΕΠ 2021-2027'!$A$6:$L$25</definedName>
    <definedName name="Z_C954E077_7F0A_4703_99F0_C82BF933E50B_.wvu.FilterData" localSheetId="1" hidden="1">'ΠΕΠ 2021-2027'!$A$6:$L$25</definedName>
    <definedName name="Z_C9B6BB6C_9177_47B6_9A46_D71494C5F16A_.wvu.FilterData" localSheetId="1" hidden="1">'ΠΕΠ 2021-2027'!$A$6:$L$25</definedName>
    <definedName name="Z_C9ECF603_7D89_4180_ACF7_26210BB3A33F_.wvu.FilterData" localSheetId="1" hidden="1">'ΠΕΠ 2021-2027'!$A$6:$L$25</definedName>
    <definedName name="Z_CA19F4B1_C78C_4472_98E8_A581EC105C07_.wvu.FilterData" localSheetId="1" hidden="1">'ΠΕΠ 2021-2027'!$A$6:$L$25</definedName>
    <definedName name="Z_CA272813_10E8_4C6E_8F42_345E7B853CA2_.wvu.FilterData" localSheetId="1" hidden="1">'ΠΕΠ 2021-2027'!$A$6:$L$25</definedName>
    <definedName name="Z_CA2930E6_B831_47E4_BF80_93ED19A808A9_.wvu.FilterData" localSheetId="1" hidden="1">'ΠΕΠ 2021-2027'!$A$6:$L$25</definedName>
    <definedName name="Z_CA500FC2_13A4_43C6_9854_5AE31E43E03D_.wvu.FilterData" localSheetId="1" hidden="1">'ΠΕΠ 2021-2027'!$A$6:$L$25</definedName>
    <definedName name="Z_CA87F94A_B204_4A9B_91AB_873FCCEF9967_.wvu.FilterData" localSheetId="1" hidden="1">'ΠΕΠ 2021-2027'!$A$6:$L$25</definedName>
    <definedName name="Z_CAD33CDC_B630_4258_9167_1D925C4C15D6_.wvu.FilterData" localSheetId="1" hidden="1">'ΠΕΠ 2021-2027'!$A$6:$L$25</definedName>
    <definedName name="Z_CB16E3B9_8964_4102_95A9_09A7FFE0D1E6_.wvu.FilterData" localSheetId="1" hidden="1">'ΠΕΠ 2021-2027'!$A$6:$L$25</definedName>
    <definedName name="Z_CB5C8B21_BDC0_4ED7_8973_AC0FD32FDA50_.wvu.FilterData" localSheetId="1" hidden="1">'ΠΕΠ 2021-2027'!$A$6:$L$25</definedName>
    <definedName name="Z_CB5F2E3B_4173_43DC_BC92_0AAAE9AEF351_.wvu.FilterData" localSheetId="1" hidden="1">'ΠΕΠ 2021-2027'!$A$6:$L$25</definedName>
    <definedName name="Z_CB621201_B979_4424_86CC_0E4FCD5DEA5A_.wvu.FilterData" localSheetId="1" hidden="1">'ΠΕΠ 2021-2027'!$A$6:$L$25</definedName>
    <definedName name="Z_CB92B424_982A_4802_9569_EFD683A6DDDB_.wvu.FilterData" localSheetId="1" hidden="1">'ΠΕΠ 2021-2027'!$A$6:$L$25</definedName>
    <definedName name="Z_CB9D4FCD_1203_415F_8F1E_406C50197BAC_.wvu.FilterData" localSheetId="1" hidden="1">'ΠΕΠ 2021-2027'!$A$6:$L$25</definedName>
    <definedName name="Z_CBA46AA4_1627_4EA1_9924_3727225854B3_.wvu.FilterData" localSheetId="1" hidden="1">'ΠΕΠ 2021-2027'!$A$6:$L$25</definedName>
    <definedName name="Z_CBD2528C_D2FF_42A1_9920_52AE1B51E714_.wvu.FilterData" localSheetId="1" hidden="1">'ΠΕΠ 2021-2027'!$A$6:$L$25</definedName>
    <definedName name="Z_CBD6432E_17AB_4CC0_A19C_CF8551DCACCE_.wvu.FilterData" localSheetId="1" hidden="1">'ΠΕΠ 2021-2027'!$A$6:$L$25</definedName>
    <definedName name="Z_CC170932_C787_4313_9150_C2024CA548EB_.wvu.FilterData" localSheetId="1" hidden="1">'ΠΕΠ 2021-2027'!$A$6:$L$25</definedName>
    <definedName name="Z_CC292D34_DC34_4D8B_9C04_06416FF5F9C9_.wvu.FilterData" localSheetId="1" hidden="1">'ΠΕΠ 2021-2027'!$A$6:$L$25</definedName>
    <definedName name="Z_CC459859_7134_4BCB_ADFC_BB554DC12AB0_.wvu.FilterData" localSheetId="1" hidden="1">'ΠΕΠ 2021-2027'!$A$6:$L$25</definedName>
    <definedName name="Z_CC49EBA0_0EBD_436D_8581_61C912569E98_.wvu.FilterData" localSheetId="1" hidden="1">'ΠΕΠ 2021-2027'!$A$6:$L$25</definedName>
    <definedName name="Z_CC5039E2_F573_4606_B7CF_7A09CD2F0C65_.wvu.FilterData" localSheetId="1" hidden="1">'ΠΕΠ 2021-2027'!$A$6:$L$25</definedName>
    <definedName name="Z_CC69ED33_6AD6_43C8_96DB_D0ED4C817E60_.wvu.FilterData" localSheetId="1" hidden="1">'ΠΕΠ 2021-2027'!$A$6:$L$25</definedName>
    <definedName name="Z_CC9F4B2E_1D9B_4F80_AC83_9B16BABA8AF2_.wvu.FilterData" localSheetId="1" hidden="1">'ΠΕΠ 2021-2027'!$A$6:$L$25</definedName>
    <definedName name="Z_CCC17621_3B9D_4283_BE15_DC55DC5AD4A1_.wvu.FilterData" localSheetId="1" hidden="1">'ΠΕΠ 2021-2027'!$A$6:$L$25</definedName>
    <definedName name="Z_CCD6AE4E_CC7E_4307_9B5D_E5C2E74D9999_.wvu.FilterData" localSheetId="1" hidden="1">'ΠΕΠ 2021-2027'!$A$6:$L$25</definedName>
    <definedName name="Z_CCEE4628_9E16_4CBD_8E19_76F7F3C780E0_.wvu.FilterData" localSheetId="1" hidden="1">'ΠΕΠ 2021-2027'!$A$6:$L$25</definedName>
    <definedName name="Z_CD079D6D_7431_4047_9FA5_D3DEACD7D3DC_.wvu.FilterData" localSheetId="1" hidden="1">'ΠΕΠ 2021-2027'!$A$6:$L$25</definedName>
    <definedName name="Z_CD2907D2_383D_4760_8B78_FB7D73412BE7_.wvu.FilterData" localSheetId="1" hidden="1">'ΠΕΠ 2021-2027'!$A$6:$L$175</definedName>
    <definedName name="Z_CE0BD460_9A4C_4D60_9A97_F7341162F644_.wvu.FilterData" localSheetId="1" hidden="1">'ΠΕΠ 2021-2027'!$A$6:$L$175</definedName>
    <definedName name="Z_CE0BD460_9A4C_4D60_9A97_F7341162F644_.wvu.PrintArea" localSheetId="1" hidden="1">'ΠΕΠ 2021-2027'!$A$8:$L$173</definedName>
    <definedName name="Z_CE0BD460_9A4C_4D60_9A97_F7341162F644_.wvu.PrintTitles" localSheetId="1" hidden="1">'ΠΕΠ 2021-2027'!$1:$6</definedName>
    <definedName name="Z_CE297AF1_312B_46F4_8D34_E2914E32274A_.wvu.FilterData" localSheetId="1" hidden="1">'ΠΕΠ 2021-2027'!$A$6:$L$25</definedName>
    <definedName name="Z_CE3A6F14_1FBD_4260_A07B_C4316591A029_.wvu.FilterData" localSheetId="1" hidden="1">'ΠΕΠ 2021-2027'!$A$6:$L$25</definedName>
    <definedName name="Z_CE7D661D_8B21_4686_92D3_25C2476022A5_.wvu.FilterData" localSheetId="1" hidden="1">'ΠΕΠ 2021-2027'!$A$6:$L$175</definedName>
    <definedName name="Z_CE7D661D_8B21_4686_92D3_25C2476022A5_.wvu.PrintArea" localSheetId="1" hidden="1">'ΠΕΠ 2021-2027'!$A$8:$L$173</definedName>
    <definedName name="Z_CE7D661D_8B21_4686_92D3_25C2476022A5_.wvu.PrintTitles" localSheetId="1" hidden="1">'ΠΕΠ 2021-2027'!$1:$6</definedName>
    <definedName name="Z_CEBD0B4D_FF40_4708_AB50_6D2262F19AA2_.wvu.FilterData" localSheetId="1" hidden="1">'ΠΕΠ 2021-2027'!$A$6:$L$25</definedName>
    <definedName name="Z_CF1AA4AC_328D_4BA0_80C7_13216852B25E_.wvu.FilterData" localSheetId="1" hidden="1">'ΠΕΠ 2021-2027'!$A$6:$L$25</definedName>
    <definedName name="Z_CF302488_D53E_4A0C_8C5F_44E616B186A2_.wvu.FilterData" localSheetId="1" hidden="1">'ΠΕΠ 2021-2027'!$A$6:$L$25</definedName>
    <definedName name="Z_CF3DDA7D_F99B_42AE_BE24_D53F401A9FA7_.wvu.FilterData" localSheetId="1" hidden="1">'ΠΕΠ 2021-2027'!$A$6:$L$25</definedName>
    <definedName name="Z_CF536169_EC53_4F0B_91C2_231B32F8F39B_.wvu.FilterData" localSheetId="1" hidden="1">'ΠΕΠ 2021-2027'!$A$6:$L$25</definedName>
    <definedName name="Z_CF76D5C4_7F67_4017_9EE0_732E1CADB839_.wvu.FilterData" localSheetId="1" hidden="1">'ΠΕΠ 2021-2027'!$A$6:$L$25</definedName>
    <definedName name="Z_CFA27FBC_240F_49C7_8781_9EC9A0D787A0_.wvu.FilterData" localSheetId="1" hidden="1">'ΠΕΠ 2021-2027'!$A$6:$L$175</definedName>
    <definedName name="Z_CFAF7315_8965_48BC_84FC_3704691264B8_.wvu.FilterData" localSheetId="1" hidden="1">'ΠΕΠ 2021-2027'!$A$6:$L$25</definedName>
    <definedName name="Z_CFDCB501_2EA2_42CF_A2AE_945B8FEFB63A_.wvu.FilterData" localSheetId="1" hidden="1">'ΠΕΠ 2021-2027'!$A$6:$L$25</definedName>
    <definedName name="Z_CFF9A363_7039_4FC1_AEB8_BF20CCC341F7_.wvu.FilterData" localSheetId="1" hidden="1">'ΠΕΠ 2021-2027'!$A$6:$L$25</definedName>
    <definedName name="Z_D004FF77_92B5_4A6E_8009_C66A524BDB5B_.wvu.FilterData" localSheetId="1" hidden="1">'ΠΕΠ 2021-2027'!$A$6:$L$25</definedName>
    <definedName name="Z_D0376446_BF40_4382_8562_26A9DD28CB7C_.wvu.FilterData" localSheetId="1" hidden="1">'ΠΕΠ 2021-2027'!$A$6:$L$25</definedName>
    <definedName name="Z_D041EF6F_2F92_4DA1_B606_128D64A783E9_.wvu.FilterData" localSheetId="1" hidden="1">'ΠΕΠ 2021-2027'!$A$6:$L$25</definedName>
    <definedName name="Z_D0F8F786_A9BE_4BF0_8BC3_021F1792A7E9_.wvu.FilterData" localSheetId="1" hidden="1">'ΠΕΠ 2021-2027'!$A$6:$L$25</definedName>
    <definedName name="Z_D127693D_A375_4297_80F7_2D361F0A6D76_.wvu.FilterData" localSheetId="1" hidden="1">'ΠΕΠ 2021-2027'!$A$6:$L$25</definedName>
    <definedName name="Z_D1A3DB6F_A5FA_46B5_89A2_28E6243BDBEA_.wvu.FilterData" localSheetId="1" hidden="1">'ΠΕΠ 2021-2027'!$A$6:$L$25</definedName>
    <definedName name="Z_D1BE1627_37E8_4E29_93AB_119335C99330_.wvu.FilterData" localSheetId="1" hidden="1">'ΠΕΠ 2021-2027'!$A$6:$L$25</definedName>
    <definedName name="Z_D26564EF_697D_4A6B_823C_0560F1C3B8EF_.wvu.FilterData" localSheetId="1" hidden="1">'ΠΕΠ 2021-2027'!$A$6:$L$25</definedName>
    <definedName name="Z_D268896A_7036_4965_B379_11A9FBD22A1C_.wvu.FilterData" localSheetId="1" hidden="1">'ΠΕΠ 2021-2027'!$A$6:$L$25</definedName>
    <definedName name="Z_D2A22F04_726F_4236_B52A_2E64D3D356D1_.wvu.FilterData" localSheetId="1" hidden="1">'ΠΕΠ 2021-2027'!$A$6:$L$25</definedName>
    <definedName name="Z_D2DE1995_5283_4F6D_8815_C0C0AC61D824_.wvu.FilterData" localSheetId="1" hidden="1">'ΠΕΠ 2021-2027'!$A$6:$L$25</definedName>
    <definedName name="Z_D2F7C949_F8BF_4ADC_BFFC_E3774132D19B_.wvu.FilterData" localSheetId="1" hidden="1">'ΠΕΠ 2021-2027'!$A$6:$L$25</definedName>
    <definedName name="Z_D31E7548_5D7F_432E_8479_BAFAE0F22285_.wvu.FilterData" localSheetId="1" hidden="1">'ΠΕΠ 2021-2027'!$A$6:$L$25</definedName>
    <definedName name="Z_D3530ACC_B533_4B11_8F6C_22CA2E4F6B24_.wvu.FilterData" localSheetId="1" hidden="1">'ΠΕΠ 2021-2027'!$A$6:$L$25</definedName>
    <definedName name="Z_D36B4016_D805_4FF8_8DD0_9A85F038E865_.wvu.FilterData" localSheetId="1" hidden="1">'ΠΕΠ 2021-2027'!$A$6:$L$25</definedName>
    <definedName name="Z_D3A40203_172C_4899_9FFE_D8E525592083_.wvu.FilterData" localSheetId="1" hidden="1">'ΠΕΠ 2021-2027'!$A$6:$L$25</definedName>
    <definedName name="Z_D3BF7C7B_C5EF_4EFA_9F23_9E3EF2A96419_.wvu.FilterData" localSheetId="1" hidden="1">'ΠΕΠ 2021-2027'!$A$6:$L$25</definedName>
    <definedName name="Z_D3FA100D_191A_4846_8C78_EFD915F15D3F_.wvu.FilterData" localSheetId="1" hidden="1">'ΠΕΠ 2021-2027'!$A$6:$L$25</definedName>
    <definedName name="Z_D487E1A3_492F_4B8E_B0AA_E6B26F6CD801_.wvu.FilterData" localSheetId="1" hidden="1">'ΠΕΠ 2021-2027'!$A$6:$L$25</definedName>
    <definedName name="Z_D4A6A82B_1438_45F4_B58C_3F93AAB56113_.wvu.FilterData" localSheetId="1" hidden="1">'ΠΕΠ 2021-2027'!$A$6:$L$25</definedName>
    <definedName name="Z_D4C0D5A3_EA62_4BF2_A99F_89B6E8E790D0_.wvu.FilterData" localSheetId="1" hidden="1">'ΠΕΠ 2021-2027'!$A$6:$L$25</definedName>
    <definedName name="Z_D4D02C17_0AC6_4393_95FC_1B3F2AB0C7F7_.wvu.FilterData" localSheetId="1" hidden="1">'ΠΕΠ 2021-2027'!$A$6:$L$25</definedName>
    <definedName name="Z_D4ECB37B_E5F3_4B70_849C_D16AE56E7F65_.wvu.FilterData" localSheetId="1" hidden="1">'ΠΕΠ 2021-2027'!$A$6:$L$25</definedName>
    <definedName name="Z_D5062074_D552_4D41_B568_84F5B14C6334_.wvu.FilterData" localSheetId="1" hidden="1">'ΠΕΠ 2021-2027'!$A$6:$L$25</definedName>
    <definedName name="Z_D539BA46_0283_45B9_862A_2562EA272E34_.wvu.FilterData" localSheetId="1" hidden="1">'ΠΕΠ 2021-2027'!$A$6:$L$25</definedName>
    <definedName name="Z_D55473B2_5129_4B7F_9A78_5D4EA5ADEC93_.wvu.FilterData" localSheetId="1" hidden="1">'ΠΕΠ 2021-2027'!$A$6:$L$25</definedName>
    <definedName name="Z_D55BE011_760B_4C98_88A8_23EC1980DED8_.wvu.FilterData" localSheetId="1" hidden="1">'ΠΕΠ 2021-2027'!$A$6:$L$25</definedName>
    <definedName name="Z_D5751A86_5E79_49C3_809A_68CA7581785E_.wvu.FilterData" localSheetId="1" hidden="1">'ΠΕΠ 2021-2027'!$A$6:$L$175</definedName>
    <definedName name="Z_D58C89C4_CBF0_45DA_9C8B_987394A6A213_.wvu.FilterData" localSheetId="1" hidden="1">'ΠΕΠ 2021-2027'!$A$6:$L$25</definedName>
    <definedName name="Z_D5AE255B_5412_44DF_B49E_A15D74646BAE_.wvu.FilterData" localSheetId="1" hidden="1">'ΠΕΠ 2021-2027'!$A$6:$L$25</definedName>
    <definedName name="Z_D5B5009B_94A1_49AD_8803_6A04A84AE1CC_.wvu.FilterData" localSheetId="1" hidden="1">'ΠΕΠ 2021-2027'!$A$6:$L$25</definedName>
    <definedName name="Z_D5F8FB64_6F14_484D_A915_54F62FDF1688_.wvu.FilterData" localSheetId="1" hidden="1">'ΠΕΠ 2021-2027'!$A$6:$L$25</definedName>
    <definedName name="Z_D6050D47_7A76_4726_B80A_F144B69396E8_.wvu.FilterData" localSheetId="1" hidden="1">'ΠΕΠ 2021-2027'!$A$6:$L$25</definedName>
    <definedName name="Z_D64B5625_21CC_4FF7_BCC1_D2AE674B1706_.wvu.FilterData" localSheetId="1" hidden="1">'ΠΕΠ 2021-2027'!$A$6:$L$25</definedName>
    <definedName name="Z_D6632B6C_C3E0_4F58_B620_6CA98EBED70C_.wvu.FilterData" localSheetId="1" hidden="1">'ΠΕΠ 2021-2027'!$A$6:$L$25</definedName>
    <definedName name="Z_D6988436_DD82_4697_B594_ED5226B48B76_.wvu.FilterData" localSheetId="1" hidden="1">'ΠΕΠ 2021-2027'!$A$6:$L$25</definedName>
    <definedName name="Z_D6BFE9B2_6C41_41E1_BAFB_A04FBB68720E_.wvu.FilterData" localSheetId="1" hidden="1">'ΠΕΠ 2021-2027'!$A$6:$L$25</definedName>
    <definedName name="Z_D6FDEEDA_94D7_41CD_A2AD_FF2944A9329A_.wvu.FilterData" localSheetId="1" hidden="1">'ΠΕΠ 2021-2027'!$A$6:$L$25</definedName>
    <definedName name="Z_D6FE62D8_43BD_4A34_B22C_0E2596940AC5_.wvu.FilterData" localSheetId="1" hidden="1">'ΠΕΠ 2021-2027'!$A$6:$L$25</definedName>
    <definedName name="Z_D73EA66B_4E30_432A_B1F3_B55F4EA8CDDF_.wvu.FilterData" localSheetId="1" hidden="1">'ΠΕΠ 2021-2027'!$A$6:$L$25</definedName>
    <definedName name="Z_D7439DF0_B622_44CB_B993_E7015EE44A6F_.wvu.FilterData" localSheetId="1" hidden="1">'ΠΕΠ 2021-2027'!$A$6:$L$175</definedName>
    <definedName name="Z_D7821027_BD4F_48E9_9F68_193C6D9E58EC_.wvu.FilterData" localSheetId="1" hidden="1">'ΠΕΠ 2021-2027'!$A$6:$L$25</definedName>
    <definedName name="Z_D7977ACA_0657_40BF_A89C_7E5FD3AFF159_.wvu.FilterData" localSheetId="1" hidden="1">'ΠΕΠ 2021-2027'!$A$6:$L$25</definedName>
    <definedName name="Z_D7BD5C20_6876_49E9_A130_CE89516B1B6C_.wvu.FilterData" localSheetId="1" hidden="1">'ΠΕΠ 2021-2027'!$A$6:$L$25</definedName>
    <definedName name="Z_D7C9089A_5025_437A_982B_5C01CD868313_.wvu.FilterData" localSheetId="1" hidden="1">'ΠΕΠ 2021-2027'!$A$6:$L$25</definedName>
    <definedName name="Z_D8244F9E_1523_4C86_A0A2_0AA742219929_.wvu.FilterData" localSheetId="1" hidden="1">'ΠΕΠ 2021-2027'!$A$6:$L$25</definedName>
    <definedName name="Z_D8599422_0928_49BD_8820_D18769C70911_.wvu.FilterData" localSheetId="1" hidden="1">'ΠΕΠ 2021-2027'!$A$6:$L$25</definedName>
    <definedName name="Z_D89BF9B4_96A5_4139_B7B4_7D522ECF7C99_.wvu.FilterData" localSheetId="1" hidden="1">'ΠΕΠ 2021-2027'!$A$6:$L$25</definedName>
    <definedName name="Z_D8BAE400_0580_4B89_B48E_8D2DC7A293D1_.wvu.FilterData" localSheetId="1" hidden="1">'ΠΕΠ 2021-2027'!$A$6:$L$175</definedName>
    <definedName name="Z_D8C9C598_C04D_4299_B8E3_9F282119FC65_.wvu.FilterData" localSheetId="1" hidden="1">'ΠΕΠ 2021-2027'!$A$6:$L$25</definedName>
    <definedName name="Z_D8DC310B_40CB_42EE_8018_2E521BC82341_.wvu.FilterData" localSheetId="1" hidden="1">'ΠΕΠ 2021-2027'!$A$6:$L$175</definedName>
    <definedName name="Z_D8E2E250_D930_4658_A70B_117F45AE39F9_.wvu.FilterData" localSheetId="1" hidden="1">'ΠΕΠ 2021-2027'!$A$6:$L$25</definedName>
    <definedName name="Z_D8E84F8D_F1C6_4653_9B0E_5FAF89E17216_.wvu.FilterData" localSheetId="1" hidden="1">'ΠΕΠ 2021-2027'!$A$6:$L$25</definedName>
    <definedName name="Z_D9836126_8C9C_4E7D_8625_CBF008C9BAD5_.wvu.FilterData" localSheetId="1" hidden="1">'ΠΕΠ 2021-2027'!$A$6:$L$25</definedName>
    <definedName name="Z_D9BA0D93_8F23_4641_AE7B_AC416537BEF6_.wvu.FilterData" localSheetId="1" hidden="1">'ΠΕΠ 2021-2027'!$A$6:$L$175</definedName>
    <definedName name="Z_D9CF37EF_7596_4FFC_9C65_F8DA9F137AE3_.wvu.FilterData" localSheetId="1" hidden="1">'ΠΕΠ 2021-2027'!$A$6:$L$25</definedName>
    <definedName name="Z_D9E30BA9_F2BD_4B1F_97D9_0D01F183233D_.wvu.FilterData" localSheetId="1" hidden="1">'ΠΕΠ 2021-2027'!$A$6:$L$175</definedName>
    <definedName name="Z_DA5801EE_2817_43AC_9511_CC04116D984F_.wvu.FilterData" localSheetId="1" hidden="1">'ΠΕΠ 2021-2027'!$A$6:$L$25</definedName>
    <definedName name="Z_DA5801EE_2817_43AC_9511_CC04116D984F_.wvu.PrintArea" localSheetId="1" hidden="1">'ΠΕΠ 2021-2027'!$A$8:$L$173</definedName>
    <definedName name="Z_DA5801EE_2817_43AC_9511_CC04116D984F_.wvu.PrintTitles" localSheetId="1" hidden="1">'ΠΕΠ 2021-2027'!$1:$6</definedName>
    <definedName name="Z_DA600C3B_D87D_4004_8B37_8F58E587C180_.wvu.FilterData" localSheetId="1" hidden="1">'ΠΕΠ 2021-2027'!$A$6:$L$25</definedName>
    <definedName name="Z_DA751716_22DB_465D_960D_BC738BC7EFBF_.wvu.FilterData" localSheetId="1" hidden="1">'ΠΕΠ 2021-2027'!$A$6:$L$25</definedName>
    <definedName name="Z_DA7C1C64_C56F_44DD_A428_A715E287B4CC_.wvu.FilterData" localSheetId="1" hidden="1">'ΠΕΠ 2021-2027'!$A$6:$L$25</definedName>
    <definedName name="Z_DA8C227D_60E6_4C3B_9047_EDA42F31D27A_.wvu.FilterData" localSheetId="1" hidden="1">'ΠΕΠ 2021-2027'!$A$6:$L$25</definedName>
    <definedName name="Z_DA982F37_0A63_4F11_9AC5_CE8A2703E256_.wvu.FilterData" localSheetId="1" hidden="1">'ΠΕΠ 2021-2027'!$A$6:$L$175</definedName>
    <definedName name="Z_DB2D1F8C_3422_4904_AB74_DDB5BCCA1AB8_.wvu.FilterData" localSheetId="1" hidden="1">'ΠΕΠ 2021-2027'!$A$6:$L$175</definedName>
    <definedName name="Z_DB618811_2B43_48D7_8833_CAA1F9104C82_.wvu.FilterData" localSheetId="1" hidden="1">'ΠΕΠ 2021-2027'!$A$6:$L$25</definedName>
    <definedName name="Z_DC0892EF_991B_4A2D_8152_191A820C661D_.wvu.FilterData" localSheetId="1" hidden="1">'ΠΕΠ 2021-2027'!$A$6:$L$175</definedName>
    <definedName name="Z_DC32EC73_3757_42BD_B9BF_DE73839D0833_.wvu.FilterData" localSheetId="1" hidden="1">'ΠΕΠ 2021-2027'!$A$6:$L$25</definedName>
    <definedName name="Z_DC600FA0_CE01_4FBF_AFA3_152BB2005BDD_.wvu.FilterData" localSheetId="1" hidden="1">'ΠΕΠ 2021-2027'!$A$6:$L$25</definedName>
    <definedName name="Z_DC8EA783_B1B8_4127_8FA5_8755CA03EA8C_.wvu.FilterData" localSheetId="1" hidden="1">'ΠΕΠ 2021-2027'!$A$6:$L$25</definedName>
    <definedName name="Z_DCB155F4_6E8C_486C_8970_C0F3D4213629_.wvu.FilterData" localSheetId="1" hidden="1">'ΠΕΠ 2021-2027'!$A$6:$L$25</definedName>
    <definedName name="Z_DCC875A0_1263_45BE_9164_C1DB8E1DA4F1_.wvu.FilterData" localSheetId="1" hidden="1">'ΠΕΠ 2021-2027'!$A$6:$L$25</definedName>
    <definedName name="Z_DCDE2335_C15A_4D39_B983_FA96F105824A_.wvu.FilterData" localSheetId="1" hidden="1">'ΠΕΠ 2021-2027'!$A$6:$L$25</definedName>
    <definedName name="Z_DCF28C18_0FD6_418B_AFE3_A9D88ED7FCD1_.wvu.FilterData" localSheetId="1" hidden="1">'ΠΕΠ 2021-2027'!$A$6:$L$25</definedName>
    <definedName name="Z_DD3177E5_3169_4F08_B7C9_CB0A60251FDC_.wvu.FilterData" localSheetId="1" hidden="1">'ΠΕΠ 2021-2027'!$A$6:$L$25</definedName>
    <definedName name="Z_DD5E6C88_7AAB_4DB4_A447_8680E562A4DB_.wvu.FilterData" localSheetId="1" hidden="1">'ΠΕΠ 2021-2027'!$A$6:$L$25</definedName>
    <definedName name="Z_DD6002EF_9F13_4CB7_A927_DB01C6A6F5E2_.wvu.FilterData" localSheetId="1" hidden="1">'ΠΕΠ 2021-2027'!$A$6:$L$25</definedName>
    <definedName name="Z_DDFC57AE_DA3E_4BE5_B362_E26E74BCEAD5_.wvu.FilterData" localSheetId="1" hidden="1">'ΠΕΠ 2021-2027'!$A$6:$L$25</definedName>
    <definedName name="Z_DDFF4C87_5152_493C_A09C_52BC214734AF_.wvu.FilterData" localSheetId="1" hidden="1">'ΠΕΠ 2021-2027'!$A$6:$L$25</definedName>
    <definedName name="Z_DE0BBFC9_FC97_4824_9F44_352C0D75EA27_.wvu.FilterData" localSheetId="1" hidden="1">'ΠΕΠ 2021-2027'!$A$6:$L$25</definedName>
    <definedName name="Z_DE0DB037_DD3A_4DD5_B693_198BF449AF59_.wvu.FilterData" localSheetId="1" hidden="1">'ΠΕΠ 2021-2027'!$A$6:$L$25</definedName>
    <definedName name="Z_DE10BC86_D721_47B6_9BE7_242E18A3C02F_.wvu.FilterData" localSheetId="1" hidden="1">'ΠΕΠ 2021-2027'!$A$6:$L$25</definedName>
    <definedName name="Z_DE3781FF_8FB7_404C_A0AE_44C3191018EB_.wvu.FilterData" localSheetId="1" hidden="1">'ΠΕΠ 2021-2027'!$A$6:$L$175</definedName>
    <definedName name="Z_DF1B0D76_2BF5_438C_B1F4_C03BB2C9D9D9_.wvu.FilterData" localSheetId="1" hidden="1">'ΠΕΠ 2021-2027'!$A$6:$L$25</definedName>
    <definedName name="Z_DF1D1A12_6B73_47A7_84F6_92CBDEBD8B0D_.wvu.FilterData" localSheetId="1" hidden="1">'ΠΕΠ 2021-2027'!$A$6:$L$25</definedName>
    <definedName name="Z_DF1D62C2_4BDD_4227_9FD6_3019F7A25BB2_.wvu.FilterData" localSheetId="1" hidden="1">'ΠΕΠ 2021-2027'!$A$6:$L$25</definedName>
    <definedName name="Z_DF45010D_2A93_4B2C_84AF_1005038D3081_.wvu.FilterData" localSheetId="1" hidden="1">'ΠΕΠ 2021-2027'!$A$6:$L$25</definedName>
    <definedName name="Z_DF6E7060_3085_4BCB_94AE_DDC45D71CC22_.wvu.FilterData" localSheetId="1" hidden="1">'ΠΕΠ 2021-2027'!$A$6:$L$175</definedName>
    <definedName name="Z_DF978455_0FF7_4A22_8CAA_971929D91ABD_.wvu.FilterData" localSheetId="1" hidden="1">'ΠΕΠ 2021-2027'!$A$6:$L$25</definedName>
    <definedName name="Z_DFDDE52F_BE25_4A20_AA21_592EF5B63608_.wvu.FilterData" localSheetId="1" hidden="1">'ΠΕΠ 2021-2027'!$A$6:$L$25</definedName>
    <definedName name="Z_DFDDE52F_BE25_4A20_AA21_592EF5B63608_.wvu.PrintArea" localSheetId="1" hidden="1">'ΠΕΠ 2021-2027'!$A$8:$L$173</definedName>
    <definedName name="Z_DFDDE52F_BE25_4A20_AA21_592EF5B63608_.wvu.PrintTitles" localSheetId="1" hidden="1">'ΠΕΠ 2021-2027'!$1:$6</definedName>
    <definedName name="Z_E0003ECB_51BE_4253_98DD_937B905F48E8_.wvu.FilterData" localSheetId="1" hidden="1">'ΠΕΠ 2021-2027'!$A$6:$L$25</definedName>
    <definedName name="Z_E0024D34_D4FA_4C83_8A65_F4B402F0EB66_.wvu.FilterData" localSheetId="1" hidden="1">'ΠΕΠ 2021-2027'!$A$6:$L$25</definedName>
    <definedName name="Z_E0275D8A_E5B2_4111_8803_713E5C8ECA54_.wvu.FilterData" localSheetId="1" hidden="1">'ΠΕΠ 2021-2027'!$A$6:$L$25</definedName>
    <definedName name="Z_E04AEF2B_4E73_4A00_9A8D_2D234FEE0028_.wvu.FilterData" localSheetId="1" hidden="1">'ΠΕΠ 2021-2027'!$A$6:$L$25</definedName>
    <definedName name="Z_E0645E48_9382_4A88_932E_DD95DC3006D7_.wvu.FilterData" localSheetId="1" hidden="1">'ΠΕΠ 2021-2027'!$A$6:$L$175</definedName>
    <definedName name="Z_E087B4F3_7F10_4115_AB76_906A4B46C3ED_.wvu.FilterData" localSheetId="1" hidden="1">'ΠΕΠ 2021-2027'!$A$6:$L$25</definedName>
    <definedName name="Z_E0909115_3E31_44BB_B0C6_2587D3B3B5CC_.wvu.FilterData" localSheetId="1" hidden="1">'ΠΕΠ 2021-2027'!$A$6:$L$25</definedName>
    <definedName name="Z_E0B18C19_3EA1_4939_BFE3_90588EB391BE_.wvu.FilterData" localSheetId="1" hidden="1">'ΠΕΠ 2021-2027'!$A$6:$L$25</definedName>
    <definedName name="Z_E0D3D85F_DD32_4C65_85D7_D6A487EA72E4_.wvu.FilterData" localSheetId="1" hidden="1">'ΠΕΠ 2021-2027'!$A$6:$L$25</definedName>
    <definedName name="Z_E1028469_773E_4361_B767_4D6AE26261ED_.wvu.FilterData" localSheetId="1" hidden="1">'ΠΕΠ 2021-2027'!$A$6:$L$25</definedName>
    <definedName name="Z_E114B986_33E6_49F9_B957_8A553C5E8CB7_.wvu.FilterData" localSheetId="1" hidden="1">'ΠΕΠ 2021-2027'!$A$6:$L$25</definedName>
    <definedName name="Z_E11BF2C1_E7C9_415F_97D8_3DDB56A1BFFC_.wvu.FilterData" localSheetId="1" hidden="1">'ΠΕΠ 2021-2027'!$A$6:$L$25</definedName>
    <definedName name="Z_E11E15A8_13B9_44F5_8863_BF2D1D3179D2_.wvu.FilterData" localSheetId="1" hidden="1">'ΠΕΠ 2021-2027'!$A$6:$L$25</definedName>
    <definedName name="Z_E16871AC_68A1_4CE7_B222_722878F60E24_.wvu.FilterData" localSheetId="1" hidden="1">'ΠΕΠ 2021-2027'!$A$6:$L$25</definedName>
    <definedName name="Z_E18677C7_967E_47C9_9CFB_174F346AA34E_.wvu.FilterData" localSheetId="1" hidden="1">'ΠΕΠ 2021-2027'!$A$6:$L$25</definedName>
    <definedName name="Z_E19BA2C1_E850_43A2_A30E_F6DDB9CEF8EE_.wvu.FilterData" localSheetId="1" hidden="1">'ΠΕΠ 2021-2027'!$A$6:$L$25</definedName>
    <definedName name="Z_E1AB599B_0B93_4B58_9352_E4101C05C191_.wvu.FilterData" localSheetId="1" hidden="1">'ΠΕΠ 2021-2027'!$A$6:$L$175</definedName>
    <definedName name="Z_E1AB6B7C_1487_4851_B77A_D739B1314330_.wvu.FilterData" localSheetId="1" hidden="1">'ΠΕΠ 2021-2027'!$A$6:$L$25</definedName>
    <definedName name="Z_E1C4BDA9_B83D_4DD2_A273_44D569357BF2_.wvu.FilterData" localSheetId="1" hidden="1">'ΠΕΠ 2021-2027'!$A$6:$L$25</definedName>
    <definedName name="Z_E1E1EE24_CA34_414A_AF7E_7E98C8F8366F_.wvu.FilterData" localSheetId="1" hidden="1">'ΠΕΠ 2021-2027'!$A$6:$L$25</definedName>
    <definedName name="Z_E20C62BB_B4A8_415F_9845_EFE19CF3B4CE_.wvu.FilterData" localSheetId="1" hidden="1">'ΠΕΠ 2021-2027'!$A$6:$L$25</definedName>
    <definedName name="Z_E210492A_65BF_42E9_9FCA_1722B078357E_.wvu.FilterData" localSheetId="1" hidden="1">'ΠΕΠ 2021-2027'!$A$6:$L$25</definedName>
    <definedName name="Z_E24A4F9B_6B79_482C_A28A_0FA3E6185DAD_.wvu.FilterData" localSheetId="1" hidden="1">'ΠΕΠ 2021-2027'!$A$6:$L$25</definedName>
    <definedName name="Z_E2B4AF2A_3425_439D_9132_37A04D3A1D11_.wvu.FilterData" localSheetId="1" hidden="1">'ΠΕΠ 2021-2027'!$A$6:$L$25</definedName>
    <definedName name="Z_E2DA3DD6_53D2_4040_A1B6_653191521251_.wvu.FilterData" localSheetId="1" hidden="1">'ΠΕΠ 2021-2027'!$A$6:$L$175</definedName>
    <definedName name="Z_E2F3737F_7676_4661_9491_59DAF4F01E1A_.wvu.FilterData" localSheetId="1" hidden="1">'ΠΕΠ 2021-2027'!$A$6:$L$175</definedName>
    <definedName name="Z_E3348B80_B613_4246_A5E0_2F0772DB2F51_.wvu.FilterData" localSheetId="1" hidden="1">'ΠΕΠ 2021-2027'!$A$6:$L$175</definedName>
    <definedName name="Z_E37DF713_6245_4171_9C17_5B8D8DBD6683_.wvu.FilterData" localSheetId="1" hidden="1">'ΠΕΠ 2021-2027'!$A$6:$L$25</definedName>
    <definedName name="Z_E3E0F3DB_9D7A_4F6F_B004_58456B52B5CF_.wvu.FilterData" localSheetId="1" hidden="1">'ΠΕΠ 2021-2027'!$A$6:$L$25</definedName>
    <definedName name="Z_E3E27B30_1A35_4CB2_9736_0D810B012388_.wvu.FilterData" localSheetId="1" hidden="1">'ΠΕΠ 2021-2027'!$A$6:$L$25</definedName>
    <definedName name="Z_E3E6166F_5445_4D7A_8F9E_EC2EF1CA8C5F_.wvu.FilterData" localSheetId="1" hidden="1">'ΠΕΠ 2021-2027'!$A$6:$L$25</definedName>
    <definedName name="Z_E3FAEF8F_E28C_4E60_A949_43B93E951476_.wvu.FilterData" localSheetId="1" hidden="1">'ΠΕΠ 2021-2027'!$A$6:$L$175</definedName>
    <definedName name="Z_E40DE6B9_44B0_438B_BC30_BDDD251547E5_.wvu.FilterData" localSheetId="1" hidden="1">'ΠΕΠ 2021-2027'!$A$6:$L$25</definedName>
    <definedName name="Z_E42854A1_217F_4774_818D_E9D7EB0CC6FB_.wvu.FilterData" localSheetId="1" hidden="1">'ΠΕΠ 2021-2027'!$A$6:$L$25</definedName>
    <definedName name="Z_E47251F4_F920_4D59_806E_D854279F9F04_.wvu.FilterData" localSheetId="1" hidden="1">'ΠΕΠ 2021-2027'!$A$6:$L$25</definedName>
    <definedName name="Z_E4961A2B_C188_4F2D_ADB7_AB120A60D8AC_.wvu.FilterData" localSheetId="1" hidden="1">'ΠΕΠ 2021-2027'!$A$6:$L$25</definedName>
    <definedName name="Z_E4EF3B52_AF3D_46E3_A4D4_69D384E603A2_.wvu.FilterData" localSheetId="1" hidden="1">'ΠΕΠ 2021-2027'!$A$6:$L$25</definedName>
    <definedName name="Z_E4F1F0ED_9A1B_4DDF_B7AD_C85814557154_.wvu.FilterData" localSheetId="1" hidden="1">'ΠΕΠ 2021-2027'!$A$6:$L$25</definedName>
    <definedName name="Z_E56D3F25_481A_4FC4_BEFC_6C5B71175D6F_.wvu.FilterData" localSheetId="1" hidden="1">'ΠΕΠ 2021-2027'!$A$6:$L$25</definedName>
    <definedName name="Z_E58B5DE3_0D96_4D64_80AA_70444EC59192_.wvu.FilterData" localSheetId="1" hidden="1">'ΠΕΠ 2021-2027'!$A$6:$L$25</definedName>
    <definedName name="Z_E5B4749B_1BB1_4DFD_AE30_A2D34C888C43_.wvu.FilterData" localSheetId="1" hidden="1">'ΠΕΠ 2021-2027'!$A$6:$L$25</definedName>
    <definedName name="Z_E5F4934B_F3FF_4CA7_9CDC_343E056E830E_.wvu.FilterData" localSheetId="1" hidden="1">'ΠΕΠ 2021-2027'!$A$6:$L$25</definedName>
    <definedName name="Z_E608F147_5F85_456F_AC82_8C7AB93D71E6_.wvu.FilterData" localSheetId="1" hidden="1">'ΠΕΠ 2021-2027'!$A$6:$L$25</definedName>
    <definedName name="Z_E6210808_8C67_4774_91ED_6BE7EA542D6F_.wvu.FilterData" localSheetId="1" hidden="1">'ΠΕΠ 2021-2027'!$A$6:$L$25</definedName>
    <definedName name="Z_E637C182_F8CC_4F23_BA13_FF3ED51EE538_.wvu.FilterData" localSheetId="1" hidden="1">'ΠΕΠ 2021-2027'!$A$6:$L$175</definedName>
    <definedName name="Z_E65DFC0E_2E98_4FAA_A968_972647F8699A_.wvu.FilterData" localSheetId="1" hidden="1">'ΠΕΠ 2021-2027'!$A$6:$L$25</definedName>
    <definedName name="Z_E6632C5D_7BBF_4F97_91CA_5F7EF7C7FEA3_.wvu.FilterData" localSheetId="1" hidden="1">'ΠΕΠ 2021-2027'!$A$6:$L$175</definedName>
    <definedName name="Z_E78CC5D2_064D_4DEF_AD92_9C5E0BB62B70_.wvu.FilterData" localSheetId="1" hidden="1">'ΠΕΠ 2021-2027'!$A$6:$L$25</definedName>
    <definedName name="Z_E7A1EF05_1F04_4B50_8687_066D6F58631C_.wvu.FilterData" localSheetId="1" hidden="1">'ΠΕΠ 2021-2027'!$A$6:$L$25</definedName>
    <definedName name="Z_E7C48DFD_613A_4A76_83D5_56FEA999979F_.wvu.FilterData" localSheetId="1" hidden="1">'ΠΕΠ 2021-2027'!$A$6:$L$25</definedName>
    <definedName name="Z_E8026AB7_0D9D_4B49_8120_DEC50DB66E5F_.wvu.FilterData" localSheetId="1" hidden="1">'ΠΕΠ 2021-2027'!$A$6:$L$175</definedName>
    <definedName name="Z_E803316C_35BA_4C13_BC2E_8CA8A2116CFD_.wvu.FilterData" localSheetId="1" hidden="1">'ΠΕΠ 2021-2027'!$A$6:$L$25</definedName>
    <definedName name="Z_E82EE719_5E67_492E_8F5E_DD4C03231DED_.wvu.FilterData" localSheetId="1" hidden="1">'ΠΕΠ 2021-2027'!$A$6:$L$175</definedName>
    <definedName name="Z_E854826E_518B_44A8_90DE_A5C9B9CEF3DB_.wvu.FilterData" localSheetId="1" hidden="1">'ΠΕΠ 2021-2027'!$A$6:$L$25</definedName>
    <definedName name="Z_E8949B57_ED2F_4C28_BF73_F81850C7B913_.wvu.FilterData" localSheetId="1" hidden="1">'ΠΕΠ 2021-2027'!$A$6:$L$25</definedName>
    <definedName name="Z_E8B46B8B_FB9A_4F9A_AB65_2DA45732927B_.wvu.FilterData" localSheetId="1" hidden="1">'ΠΕΠ 2021-2027'!$A$6:$L$25</definedName>
    <definedName name="Z_E9064218_DA0F_4009_B8D2_599C3151B359_.wvu.FilterData" localSheetId="1" hidden="1">'ΠΕΠ 2021-2027'!$A$6:$L$25</definedName>
    <definedName name="Z_E9086AC2_EE96_4EDD_87F4_B94C5A792950_.wvu.FilterData" localSheetId="1" hidden="1">'ΠΕΠ 2021-2027'!$A$6:$L$25</definedName>
    <definedName name="Z_E90F6AB4_D665_4F4E_95D8_3E0592044649_.wvu.FilterData" localSheetId="1" hidden="1">'ΠΕΠ 2021-2027'!$A$6:$L$25</definedName>
    <definedName name="Z_E9480DDB_B658_4091_B3D0_43B074C475AE_.wvu.FilterData" localSheetId="1" hidden="1">'ΠΕΠ 2021-2027'!$A$6:$L$25</definedName>
    <definedName name="Z_E9AA68E0_E042_4C46_9238_464014C3F969_.wvu.FilterData" localSheetId="1" hidden="1">'ΠΕΠ 2021-2027'!$A$6:$L$25</definedName>
    <definedName name="Z_E9BF6AA7_F55D_41D6_B9DE_1AC78699123C_.wvu.FilterData" localSheetId="1" hidden="1">'ΠΕΠ 2021-2027'!$A$6:$L$25</definedName>
    <definedName name="Z_E9CB36A1_0B09_4C18_9E00_ABBE68C2DB3F_.wvu.FilterData" localSheetId="1" hidden="1">'ΠΕΠ 2021-2027'!$A$6:$L$25</definedName>
    <definedName name="Z_EA09B75B_8AB8_4EB0_8B4E_6E3EB5E376D6_.wvu.FilterData" localSheetId="1" hidden="1">'ΠΕΠ 2021-2027'!$A$6:$L$25</definedName>
    <definedName name="Z_EA1233DB_2691_442D_8EE3_4DF649299ED3_.wvu.FilterData" localSheetId="1" hidden="1">'ΠΕΠ 2021-2027'!$A$6:$L$25</definedName>
    <definedName name="Z_EA37BE61_8E92_428D_84B6_C018CB48E65B_.wvu.FilterData" localSheetId="1" hidden="1">'ΠΕΠ 2021-2027'!$A$6:$L$25</definedName>
    <definedName name="Z_EA46F4C7_0E0F_4425_8491_C5BA32E1C6A4_.wvu.FilterData" localSheetId="1" hidden="1">'ΠΕΠ 2021-2027'!$A$6:$L$25</definedName>
    <definedName name="Z_EA81105D_80AA_4777_96B4_24A88EE7F7E8_.wvu.FilterData" localSheetId="1" hidden="1">'ΠΕΠ 2021-2027'!$A$6:$L$25</definedName>
    <definedName name="Z_EA9B74BB_061C_4F27_B178_4142E1D9DB20_.wvu.FilterData" localSheetId="1" hidden="1">'ΠΕΠ 2021-2027'!$A$6:$L$25</definedName>
    <definedName name="Z_EAC9F41F_9CBB_46E6_AFF0_89BC9B96628C_.wvu.FilterData" localSheetId="1" hidden="1">'ΠΕΠ 2021-2027'!$A$6:$L$25</definedName>
    <definedName name="Z_EB123CCE_F50F_49D0_81AD_F1FCD34695B8_.wvu.FilterData" localSheetId="1" hidden="1">'ΠΕΠ 2021-2027'!$A$6:$L$25</definedName>
    <definedName name="Z_EB37F943_A2D0_468B_B12A_E98AA8D4F9A9_.wvu.FilterData" localSheetId="1" hidden="1">'ΠΕΠ 2021-2027'!$A$6:$L$25</definedName>
    <definedName name="Z_EC84E8F1_05DF_4A17_9D65_5E9C2CE42626_.wvu.FilterData" localSheetId="1" hidden="1">'ΠΕΠ 2021-2027'!$A$6:$L$25</definedName>
    <definedName name="Z_EC91FCB8_4389_43C3_8F3F_7B8D4CD0D5CE_.wvu.FilterData" localSheetId="1" hidden="1">'ΠΕΠ 2021-2027'!$A$6:$L$25</definedName>
    <definedName name="Z_EC921BD9_F4D0_4B51_AA2D_8DA3180C8F25_.wvu.FilterData" localSheetId="1" hidden="1">'ΠΕΠ 2021-2027'!$A$6:$L$25</definedName>
    <definedName name="Z_ECB9954B_0EA6_44E5_8019_FA97D47B6FD6_.wvu.FilterData" localSheetId="1" hidden="1">'ΠΕΠ 2021-2027'!$A$6:$L$25</definedName>
    <definedName name="Z_ECDFB546_4A4C_4BC1_9BAC_2EB39455032E_.wvu.FilterData" localSheetId="1" hidden="1">'ΠΕΠ 2021-2027'!$A$6:$L$25</definedName>
    <definedName name="Z_ECE91D46_0BD8_4912_9171_2AFBBB6B74C7_.wvu.FilterData" localSheetId="1" hidden="1">'ΠΕΠ 2021-2027'!$A$6:$L$25</definedName>
    <definedName name="Z_ED290DCF_6FB8_4CBC_B2EA_FF874A996D1E_.wvu.FilterData" localSheetId="1" hidden="1">'ΠΕΠ 2021-2027'!$A$6:$L$175</definedName>
    <definedName name="Z_ED58CCBC_183B_432B_ADE6_4175C1D1A08D_.wvu.FilterData" localSheetId="1" hidden="1">'ΠΕΠ 2021-2027'!$A$6:$L$25</definedName>
    <definedName name="Z_ED7E4EF6_2480_4666_A3A7_B42CC017DF30_.wvu.FilterData" localSheetId="1" hidden="1">'ΠΕΠ 2021-2027'!$A$6:$L$25</definedName>
    <definedName name="Z_ED8951FE_85E5_4D48_9102_831D4D2B987A_.wvu.FilterData" localSheetId="1" hidden="1">'ΠΕΠ 2021-2027'!$A$6:$L$175</definedName>
    <definedName name="Z_ED8C720C_13FD_4CFE_B02D_20763E90237A_.wvu.FilterData" localSheetId="1" hidden="1">'ΠΕΠ 2021-2027'!$A$6:$L$25</definedName>
    <definedName name="Z_ED98E33A_F232_492E_90E0_44DC784B1AF8_.wvu.FilterData" localSheetId="1" hidden="1">'ΠΕΠ 2021-2027'!$A$6:$L$25</definedName>
    <definedName name="Z_EDBC5BCE_8F91_4679_92D8_D356CB38A551_.wvu.FilterData" localSheetId="1" hidden="1">'ΠΕΠ 2021-2027'!$A$6:$L$25</definedName>
    <definedName name="Z_EDBC79C7_3FB4_4879_98CC_D2872CC66CD2_.wvu.FilterData" localSheetId="1" hidden="1">'ΠΕΠ 2021-2027'!$A$6:$L$25</definedName>
    <definedName name="Z_EDC8BC24_6878_4A14_BB16_2E02DAE4CDB4_.wvu.FilterData" localSheetId="1" hidden="1">'ΠΕΠ 2021-2027'!$A$6:$L$25</definedName>
    <definedName name="Z_EE2D8CBC_7757_478C_AC0E_5859377EB931_.wvu.FilterData" localSheetId="1" hidden="1">'ΠΕΠ 2021-2027'!$A$6:$L$25</definedName>
    <definedName name="Z_EEF1F311_B9E8_4930_9766_6C2871B02057_.wvu.FilterData" localSheetId="1" hidden="1">'ΠΕΠ 2021-2027'!$A$6:$L$25</definedName>
    <definedName name="Z_EF0738C0_5676_4238_872B_CEFEB04218F5_.wvu.FilterData" localSheetId="1" hidden="1">'ΠΕΠ 2021-2027'!$A$6:$L$25</definedName>
    <definedName name="Z_EF1DCF73_6289_420E_B416_3791349FACD0_.wvu.FilterData" localSheetId="1" hidden="1">'ΠΕΠ 2021-2027'!$A$6:$L$25</definedName>
    <definedName name="Z_EF279C29_CC1F_421C_8F61_83C529C0F5B5_.wvu.FilterData" localSheetId="1" hidden="1">'ΠΕΠ 2021-2027'!$A$6:$L$175</definedName>
    <definedName name="Z_EF59EB75_BC03_4099_896A_8415614A92BC_.wvu.FilterData" localSheetId="1" hidden="1">'ΠΕΠ 2021-2027'!$A$6:$L$25</definedName>
    <definedName name="Z_EF9563C6_30BD_4BF0_AAB8_5DF301BDA33D_.wvu.FilterData" localSheetId="1" hidden="1">'ΠΕΠ 2021-2027'!$A$6:$L$175</definedName>
    <definedName name="Z_EF9563C6_30BD_4BF0_AAB8_5DF301BDA33D_.wvu.PrintArea" localSheetId="1" hidden="1">'ΠΕΠ 2021-2027'!$A$8:$L$173</definedName>
    <definedName name="Z_EF9563C6_30BD_4BF0_AAB8_5DF301BDA33D_.wvu.PrintTitles" localSheetId="1" hidden="1">'ΠΕΠ 2021-2027'!$1:$6</definedName>
    <definedName name="Z_F08B43DB_ACC4_4488_BB7A_6CFAE7727DDA_.wvu.FilterData" localSheetId="1" hidden="1">'ΠΕΠ 2021-2027'!$A$6:$L$175</definedName>
    <definedName name="Z_F0A533C3_5890_445E_ACF7_A45B653870A4_.wvu.FilterData" localSheetId="1" hidden="1">'ΠΕΠ 2021-2027'!$A$6:$L$25</definedName>
    <definedName name="Z_F0B42107_72A4_4BD7_8BAF_E47BB557477F_.wvu.FilterData" localSheetId="1" hidden="1">'ΠΕΠ 2021-2027'!$A$6:$L$25</definedName>
    <definedName name="Z_F0CF8004_C1E6_491A_98D6_2AF5DE2C9702_.wvu.FilterData" localSheetId="1" hidden="1">'ΠΕΠ 2021-2027'!$A$6:$L$25</definedName>
    <definedName name="Z_F0FAF226_EA99_4995_86CF_F492EB6FAAD0_.wvu.FilterData" localSheetId="1" hidden="1">'ΠΕΠ 2021-2027'!$A$6:$L$25</definedName>
    <definedName name="Z_F103D957_C745_4197_9676_9D8B5451434E_.wvu.FilterData" localSheetId="1" hidden="1">'ΠΕΠ 2021-2027'!$A$6:$L$25</definedName>
    <definedName name="Z_F1F88A28_FFF1_49DF_B3B9_9C707673B890_.wvu.FilterData" localSheetId="1" hidden="1">'ΠΕΠ 2021-2027'!$A$6:$L$25</definedName>
    <definedName name="Z_F24B34EB_B121_420E_B006_4030891F4B81_.wvu.FilterData" localSheetId="1" hidden="1">'ΠΕΠ 2021-2027'!$A$6:$L$25</definedName>
    <definedName name="Z_F26A754B_2930_48B7_96D5_65BCF992CB65_.wvu.FilterData" localSheetId="1" hidden="1">'ΠΕΠ 2021-2027'!$A$6:$L$175</definedName>
    <definedName name="Z_F27BD4B9_1721_4F0C_8ABA_D694C7B92767_.wvu.FilterData" localSheetId="1" hidden="1">'ΠΕΠ 2021-2027'!$A$6:$L$175</definedName>
    <definedName name="Z_F2C5AD1E_BEA9_473E_BA83_B7AA8A854019_.wvu.FilterData" localSheetId="1" hidden="1">'ΠΕΠ 2021-2027'!$A$6:$L$25</definedName>
    <definedName name="Z_F2CC51D0_DE63_4427_A350_DE501D95FFB0_.wvu.FilterData" localSheetId="1" hidden="1">'ΠΕΠ 2021-2027'!$A$6:$L$25</definedName>
    <definedName name="Z_F2D323FC_F0A0_4772_83AA_89F1B6BE157F_.wvu.FilterData" localSheetId="1" hidden="1">'ΠΕΠ 2021-2027'!$A$6:$L$25</definedName>
    <definedName name="Z_F2D4B5DE_5AFD_4301_8797_8FC5C42664AE_.wvu.FilterData" localSheetId="1" hidden="1">'ΠΕΠ 2021-2027'!$A$6:$L$25</definedName>
    <definedName name="Z_F328E68E_31C2_4B9B_826D_4DF27B11ABCB_.wvu.FilterData" localSheetId="1" hidden="1">'ΠΕΠ 2021-2027'!$A$6:$L$175</definedName>
    <definedName name="Z_F32F8F56_E4B6_4D40_ABFF_CAC92BF14BBB_.wvu.FilterData" localSheetId="1" hidden="1">'ΠΕΠ 2021-2027'!$A$6:$L$25</definedName>
    <definedName name="Z_F3351286_4C01_4AEB_9261_1CDC6B692B8E_.wvu.FilterData" localSheetId="1" hidden="1">'ΠΕΠ 2021-2027'!$A$6:$L$175</definedName>
    <definedName name="Z_F3372179_7E9E_4087_8EB1_F434ED7A254B_.wvu.FilterData" localSheetId="1" hidden="1">'ΠΕΠ 2021-2027'!$A$6:$L$25</definedName>
    <definedName name="Z_F33987E2_1DD8_406D_9E26_11F8E8A83B89_.wvu.FilterData" localSheetId="1" hidden="1">'ΠΕΠ 2021-2027'!$A$6:$L$25</definedName>
    <definedName name="Z_F376B8AD_6D65_4994_A779_1B1CA1485CFA_.wvu.FilterData" localSheetId="1" hidden="1">'ΠΕΠ 2021-2027'!$A$6:$L$25</definedName>
    <definedName name="Z_F395DC6C_EC4B_49CF_B138_F385AA2B6A7C_.wvu.FilterData" localSheetId="1" hidden="1">'ΠΕΠ 2021-2027'!$A$6:$L$25</definedName>
    <definedName name="Z_F3DE2A8A_50E3_4F41_8998_2DCBABE14C54_.wvu.FilterData" localSheetId="1" hidden="1">'ΠΕΠ 2021-2027'!$A$6:$L$25</definedName>
    <definedName name="Z_F40C6A31_BF64_47D9_B758_560DEA579D42_.wvu.FilterData" localSheetId="1" hidden="1">'ΠΕΠ 2021-2027'!$A$6:$L$25</definedName>
    <definedName name="Z_F41535E8_3A28_4860_993A_F241878F65B3_.wvu.FilterData" localSheetId="1" hidden="1">'ΠΕΠ 2021-2027'!$A$6:$L$25</definedName>
    <definedName name="Z_F42081E9_189E_4D0C_8D6E_201D7178F927_.wvu.FilterData" localSheetId="1" hidden="1">'ΠΕΠ 2021-2027'!$A$6:$L$25</definedName>
    <definedName name="Z_F532883B_AF03_4D0D_9AED_78FD6FB264FD_.wvu.FilterData" localSheetId="1" hidden="1">'ΠΕΠ 2021-2027'!$A$6:$L$25</definedName>
    <definedName name="Z_F53F6995_5E79_4631_AD0D_FE6A8F869E07_.wvu.FilterData" localSheetId="1" hidden="1">'ΠΕΠ 2021-2027'!$A$6:$L$25</definedName>
    <definedName name="Z_F554BEFB_353C_432F_ADE8_ACE2FC3DE2CF_.wvu.FilterData" localSheetId="1" hidden="1">'ΠΕΠ 2021-2027'!$A$6:$L$25</definedName>
    <definedName name="Z_F5760C87_15C2_43BD_9DDB_65FA2B9FF2A5_.wvu.FilterData" localSheetId="1" hidden="1">'ΠΕΠ 2021-2027'!$A$6:$L$175</definedName>
    <definedName name="Z_F579D607_B7E9_4BE7_91DA_AD76474AFBBE_.wvu.FilterData" localSheetId="1" hidden="1">'ΠΕΠ 2021-2027'!$A$6:$L$25</definedName>
    <definedName name="Z_F5BDF62A_1BE7_401A_AF2F_F16419A326D2_.wvu.FilterData" localSheetId="1" hidden="1">'ΠΕΠ 2021-2027'!$A$6:$L$25</definedName>
    <definedName name="Z_F61225C5_95BB_4797_B24C_474849F14E58_.wvu.FilterData" localSheetId="1" hidden="1">'ΠΕΠ 2021-2027'!$A$6:$L$25</definedName>
    <definedName name="Z_F6177C99_E3A7_4614_BDE2_5C02B65E78CC_.wvu.FilterData" localSheetId="1" hidden="1">'ΠΕΠ 2021-2027'!$A$6:$L$25</definedName>
    <definedName name="Z_F6708BE3_BE5C_490D_BCEC_479D81BBEE76_.wvu.FilterData" localSheetId="1" hidden="1">'ΠΕΠ 2021-2027'!$A$6:$L$25</definedName>
    <definedName name="Z_F67D51D1_1C1F_43E4_9330_7F7EE4C6BED1_.wvu.FilterData" localSheetId="1" hidden="1">'ΠΕΠ 2021-2027'!$A$6:$L$25</definedName>
    <definedName name="Z_F6887F62_CC87_46FB_820F_8FEAAC8FB805_.wvu.FilterData" localSheetId="1" hidden="1">'ΠΕΠ 2021-2027'!$A$6:$L$25</definedName>
    <definedName name="Z_F6AA6D04_76B8_4B4A_827B_00F81BAC76B2_.wvu.FilterData" localSheetId="1" hidden="1">'ΠΕΠ 2021-2027'!$A$6:$L$25</definedName>
    <definedName name="Z_F6FD8013_3205_491A_9A07_5C6893DD52C8_.wvu.FilterData" localSheetId="1" hidden="1">'ΠΕΠ 2021-2027'!$A$6:$L$25</definedName>
    <definedName name="Z_F70DBC1A_DA75_4805_BE6E_D1B0A1A42400_.wvu.FilterData" localSheetId="1" hidden="1">'ΠΕΠ 2021-2027'!$A$6:$L$175</definedName>
    <definedName name="Z_F71AAA8A_E1AC_4B7A_89AD_712D415AE060_.wvu.FilterData" localSheetId="1" hidden="1">'ΠΕΠ 2021-2027'!$A$6:$L$175</definedName>
    <definedName name="Z_F7208FFE_8F12_48EF_A795_ECA5D5458DCE_.wvu.FilterData" localSheetId="1" hidden="1">'ΠΕΠ 2021-2027'!$A$6:$L$175</definedName>
    <definedName name="Z_F72D1214_85CD_4F8E_9A59_06733E74D595_.wvu.FilterData" localSheetId="1" hidden="1">'ΠΕΠ 2021-2027'!$A$6:$L$25</definedName>
    <definedName name="Z_F77F7B3D_AF82_4BC1_BC88_B637A893C2A0_.wvu.FilterData" localSheetId="1" hidden="1">'ΠΕΠ 2021-2027'!$A$6:$L$25</definedName>
    <definedName name="Z_F7A18A83_14ED_438A_A2C7_4994EFA71FAC_.wvu.FilterData" localSheetId="1" hidden="1">'ΠΕΠ 2021-2027'!$A$6:$L$25</definedName>
    <definedName name="Z_F7E849BE_4A71_4A28_80A4_09182850A6F6_.wvu.FilterData" localSheetId="1" hidden="1">'ΠΕΠ 2021-2027'!$A$6:$L$25</definedName>
    <definedName name="Z_F83A2134_305C_48B8_AA70_04658B76A87A_.wvu.FilterData" localSheetId="1" hidden="1">'ΠΕΠ 2021-2027'!$A$6:$L$25</definedName>
    <definedName name="Z_F86CB2B4_AC4D_4DD7_A019_C65A75A2CAB5_.wvu.FilterData" localSheetId="1" hidden="1">'ΠΕΠ 2021-2027'!$A$6:$L$25</definedName>
    <definedName name="Z_F86E21CC_A146_4C7F_9705_FE638F7E8354_.wvu.FilterData" localSheetId="1" hidden="1">'ΠΕΠ 2021-2027'!$A$6:$L$25</definedName>
    <definedName name="Z_F8DCD01B_D916_4C6F_9B39_A72B34DB0D21_.wvu.FilterData" localSheetId="1" hidden="1">'ΠΕΠ 2021-2027'!$A$6:$L$25</definedName>
    <definedName name="Z_F8F4AC62_BE97_4693_BF97_A1C6FCF2AEC5_.wvu.FilterData" localSheetId="1" hidden="1">'ΠΕΠ 2021-2027'!$A$6:$L$25</definedName>
    <definedName name="Z_F93356CA_682C_431E_B19C_125E602A3126_.wvu.FilterData" localSheetId="1" hidden="1">'ΠΕΠ 2021-2027'!$A$6:$L$25</definedName>
    <definedName name="Z_F94FFA80_488A_48BA_86F0_687FD60DFA0F_.wvu.FilterData" localSheetId="1" hidden="1">'ΠΕΠ 2021-2027'!$A$6:$L$25</definedName>
    <definedName name="Z_F9702BC0_62F0_49AE_900A_99D347EC968B_.wvu.FilterData" localSheetId="1" hidden="1">'ΠΕΠ 2021-2027'!$A$6:$L$25</definedName>
    <definedName name="Z_F9E03ABD_59C1_4DCF_89E7_583B54C413A5_.wvu.FilterData" localSheetId="1" hidden="1">'ΠΕΠ 2021-2027'!$A$6:$L$25</definedName>
    <definedName name="Z_F9EF3589_2590_4ACA_8127_E26EE6929984_.wvu.FilterData" localSheetId="1" hidden="1">'ΠΕΠ 2021-2027'!$A$6:$L$25</definedName>
    <definedName name="Z_F9F8480D_8F57_464A_962E_2E88307B3DEF_.wvu.FilterData" localSheetId="1" hidden="1">'ΠΕΠ 2021-2027'!$A$6:$L$25</definedName>
    <definedName name="Z_FA643546_77B6_45B1_B917_E07CDE9FB644_.wvu.FilterData" localSheetId="1" hidden="1">'ΠΕΠ 2021-2027'!$A$6:$L$25</definedName>
    <definedName name="Z_FAF70CDC_5D86_4B58_B9BB_FDCF34518CCE_.wvu.FilterData" localSheetId="1" hidden="1">'ΠΕΠ 2021-2027'!$A$6:$L$25</definedName>
    <definedName name="Z_FB207A30_EC5D_4BDE_9920_A137F1385032_.wvu.FilterData" localSheetId="1" hidden="1">'ΠΕΠ 2021-2027'!$A$6:$L$25</definedName>
    <definedName name="Z_FB813273_E6A7_4F55_9020_D49EAD6F0934_.wvu.FilterData" localSheetId="1" hidden="1">'ΠΕΠ 2021-2027'!$A$6:$L$25</definedName>
    <definedName name="Z_FB906C65_E09A_44AE_BAFF_E9EFEB321851_.wvu.FilterData" localSheetId="1" hidden="1">'ΠΕΠ 2021-2027'!$A$6:$L$25</definedName>
    <definedName name="Z_FB96AEFF_2F51_4B15_844B_09D0C83077BF_.wvu.FilterData" localSheetId="1" hidden="1">'ΠΕΠ 2021-2027'!$A$6:$L$175</definedName>
    <definedName name="Z_FBF23EF9_A639_4FFE_9188_0F70AAB7DCB9_.wvu.FilterData" localSheetId="1" hidden="1">'ΠΕΠ 2021-2027'!$A$6:$L$25</definedName>
    <definedName name="Z_FC329384_6FA0_40B8_868E_164E3E4E0E9F_.wvu.FilterData" localSheetId="1" hidden="1">'ΠΕΠ 2021-2027'!$A$6:$L$25</definedName>
    <definedName name="Z_FC70A80C_374A_4F20_9EEB_A62B9D5194C8_.wvu.FilterData" localSheetId="1" hidden="1">'ΠΕΠ 2021-2027'!$A$6:$L$175</definedName>
    <definedName name="Z_FC7C4F0C_C64A_433E_96C4_19663A621FCD_.wvu.FilterData" localSheetId="1" hidden="1">'ΠΕΠ 2021-2027'!$A$6:$L$25</definedName>
    <definedName name="Z_FC8E03EC_F020_4417_A22D_232CBE1711ED_.wvu.FilterData" localSheetId="1" hidden="1">'ΠΕΠ 2021-2027'!$A$6:$L$25</definedName>
    <definedName name="Z_FC8FA15E_4168_487E_8DDA_2CACFD8DB3E7_.wvu.FilterData" localSheetId="1" hidden="1">'ΠΕΠ 2021-2027'!$A$6:$L$175</definedName>
    <definedName name="Z_FCCFDC34_54EC_41FE_9367_E872D9CA70CA_.wvu.FilterData" localSheetId="1" hidden="1">'ΠΕΠ 2021-2027'!$A$6:$L$25</definedName>
    <definedName name="Z_FCDBB49A_1AD9_4F44_B847_94528A45FDF9_.wvu.FilterData" localSheetId="1" hidden="1">'ΠΕΠ 2021-2027'!$A$6:$L$25</definedName>
    <definedName name="Z_FD33EDD5_CD81_495B_AFAC_070E12316309_.wvu.FilterData" localSheetId="1" hidden="1">'ΠΕΠ 2021-2027'!$A$6:$L$25</definedName>
    <definedName name="Z_FD886005_007C_4008_B40E_05825E41BB5B_.wvu.FilterData" localSheetId="1" hidden="1">'ΠΕΠ 2021-2027'!$A$6:$L$25</definedName>
    <definedName name="Z_FD8FFCE6_F241_498C_93AF_3D56F8473E02_.wvu.FilterData" localSheetId="1" hidden="1">'ΠΕΠ 2021-2027'!$A$6:$L$25</definedName>
    <definedName name="Z_FDC3EC62_B358_4533_A6BE_7C0F60FDB6B9_.wvu.FilterData" localSheetId="1" hidden="1">'ΠΕΠ 2021-2027'!$A$6:$L$175</definedName>
    <definedName name="Z_FDC3EC62_B358_4533_A6BE_7C0F60FDB6B9_.wvu.PrintArea" localSheetId="1" hidden="1">'ΠΕΠ 2021-2027'!$A$8:$L$173</definedName>
    <definedName name="Z_FDC3EC62_B358_4533_A6BE_7C0F60FDB6B9_.wvu.PrintTitles" localSheetId="1" hidden="1">'ΠΕΠ 2021-2027'!$1:$6</definedName>
    <definedName name="Z_FDCF0D80_5943_4E44_B603_57D8022042CC_.wvu.FilterData" localSheetId="1" hidden="1">'ΠΕΠ 2021-2027'!$A$6:$L$25</definedName>
    <definedName name="Z_FDCFF169_403D_4F62_BCC9_FFFB2ADB2E0F_.wvu.FilterData" localSheetId="1" hidden="1">'ΠΕΠ 2021-2027'!$A$6:$L$175</definedName>
    <definedName name="Z_FDD563B4_A5A6_498B_8DD1_E298415A54AA_.wvu.FilterData" localSheetId="1" hidden="1">'ΠΕΠ 2021-2027'!$A$6:$L$25</definedName>
    <definedName name="Z_FE0D62DD_DB96_4AFB_81FF_0F078E171062_.wvu.FilterData" localSheetId="1" hidden="1">'ΠΕΠ 2021-2027'!$A$6:$L$25</definedName>
    <definedName name="Z_FE190578_74AE_4E17_8A73_3F6B7AAD7E87_.wvu.FilterData" localSheetId="1" hidden="1">'ΠΕΠ 2021-2027'!$A$6:$L$25</definedName>
    <definedName name="Z_FE50C172_AD36_49BA_ACAC_EB19845ABBDE_.wvu.FilterData" localSheetId="1" hidden="1">'ΠΕΠ 2021-2027'!$A$6:$L$25</definedName>
    <definedName name="Z_FEB90A3B_83A5_4B6B_8F52_65802662F274_.wvu.FilterData" localSheetId="1" hidden="1">'ΠΕΠ 2021-2027'!$A$6:$L$25</definedName>
    <definedName name="Z_FF13DC04_2AAF_4265_A252_070E1A37BF39_.wvu.FilterData" localSheetId="1" hidden="1">'ΠΕΠ 2021-2027'!$A$6:$L$25</definedName>
    <definedName name="Z_FF751699_42F0_4333_B05F_3C911D147CBC_.wvu.FilterData" localSheetId="1" hidden="1">'ΠΕΠ 2021-2027'!$A$6:$L$25</definedName>
    <definedName name="Z_FFE7F2FF_F9BF_45CC_BD68_D1D0E2172457_.wvu.FilterData" localSheetId="1" hidden="1">'ΠΕΠ 2021-2027'!$A$6:$L$25</definedName>
  </definedNames>
  <calcPr calcId="191028"/>
  <customWorkbookViews>
    <customWorkbookView name="miguser - Προσωπική προβολή" guid="{3EB6DC9C-F5B2-47FE-84E7-A990AB1F6B04}" mergeInterval="0" personalView="1" maximized="1" xWindow="-8" yWindow="-8" windowWidth="1936" windowHeight="1056" activeSheetId="1"/>
    <customWorkbookView name="ΒΟΥΤΣΙΝΟΣ ΑΝΤΩΝΗΣ - Προσωπική προβολή" guid="{3454866D-D04E-453C-B90F-6795BDF5D376}" mergeInterval="0" personalView="1" maximized="1" xWindow="-8" yWindow="-8" windowWidth="1936" windowHeight="1056" activeSheetId="1"/>
    <customWorkbookView name="ΓΙΑΛΟΓΛΟΥ ΑΝΔΡΕΑΣ - Προσωπική προβολή" guid="{7851A10E-6185-48C6-8ECE-4AF97DBAFCD8}" mergeInterval="0" personalView="1" maximized="1" xWindow="1912" yWindow="-8" windowWidth="1296" windowHeight="1000" activeSheetId="1"/>
    <customWorkbookView name="ΣΑΚΕΛΛΑΡΙΟΥ ΕΛΛΗ - Προσωπική προβολή" guid="{EF9563C6-30BD-4BF0-AAB8-5DF301BDA33D}" mergeInterval="0" personalView="1" maximized="1" xWindow="-8" yWindow="-8" windowWidth="1936" windowHeight="1056" activeSheetId="1"/>
    <customWorkbookView name="ΜΑΡΚΑΚΗΣ ΡΕΝΟΣ - Προσωπική προβολή" guid="{018C5D39-71D1-49E2-B104-00382FBF8B66}" mergeInterval="0" personalView="1" maximized="1" xWindow="-8" yWindow="-8" windowWidth="1936" windowHeight="1056" activeSheetId="1"/>
    <customWorkbookView name="ΜΥΤΣΚΙΔΟΥ ΛΙΑ - Προσωπική προβολή" guid="{67DA4931-4D92-4E21-A0E9-B4384160DB29}" mergeInterval="0" personalView="1" maximized="1" xWindow="-8" yWindow="-8" windowWidth="1936" windowHeight="1056" activeSheetId="1"/>
    <customWorkbookView name="ΓΕΩΡΓΙΑ ΣΚΟΚΑΚΗ - Προσωπική προβολή" guid="{BE0CDA78-86D9-4E48-91F2-0EE2376471FE}" mergeInterval="0" personalView="1" maximized="1" windowWidth="1276" windowHeight="679" activeSheetId="1"/>
    <customWorkbookView name="ΑΝΔΡΟΝΙΚΟΣ ΓΡΗΓΟΡΗΣ - Προσωπική προβολή" guid="{DA5801EE-2817-43AC-9511-CC04116D984F}" mergeInterval="0" personalView="1" maximized="1" windowWidth="1764" windowHeight="742" activeSheetId="1"/>
    <customWorkbookView name="ΑΡΑΓΙΑΝΝΗΣ ΒΑΓΓΕΛΗΣ - Προσωπική προβολή" guid="{8B685A25-FB09-46A1-89DE-856820EB193F}" mergeInterval="0" personalView="1" maximized="1" windowWidth="971" windowHeight="632" activeSheetId="1"/>
    <customWorkbookView name="ΓΑΜΒΡΕΛΛΗ ΑΝΑΣΤΑΣΙΑ - Προσωπική προβολή" guid="{383C5B77-CEB3-435B-8F76-AA322BE4DCBE}" mergeInterval="0" personalView="1" maximized="1" windowWidth="1241" windowHeight="716" activeSheetId="1"/>
    <customWorkbookView name="ΠΑΠΑΝΙΚΟΛΑΟΥ ΦΩΤΕΙΝΗ - Προσωπική προβολή" guid="{0818F90D-30F3-43F9-B61E-A6578B63C564}" mergeInterval="0" personalView="1" maximized="1" windowWidth="1225" windowHeight="778" activeSheetId="1"/>
    <customWorkbookView name="ΑΔΑΜΟΠΟΥΛΟΥ ΑΓΑΠΗ - Προσωπική προβολή" guid="{982E226A-4C38-4110-9B96-FBFA080EEB72}" mergeInterval="0" personalView="1" maximized="1" windowWidth="1280" windowHeight="838" activeSheetId="1"/>
    <customWorkbookView name="a dm - Προσωπική προβολή" guid="{7AE89CBB-29B7-4983-B98C-BBD3DF684329}" mergeInterval="0" personalView="1" maximized="1" windowWidth="1139" windowHeight="427" activeSheetId="1"/>
    <customWorkbookView name="ΑΡΓΥΡΟΠΟΥΛΟΥ ΛΟΥΚΙΑ - Προσωπική προβολή" guid="{DFDDE52F-BE25-4A20-AA21-592EF5B63608}" mergeInterval="0" personalView="1" maximized="1" windowWidth="1916" windowHeight="855" activeSheetId="1"/>
    <customWorkbookView name="ΣΙΓΑΛΑΣ MANΩΛΗΣ - Προσωπική προβολή" guid="{30EFFE64-05A7-4F3E-AD35-746088C658E6}" mergeInterval="0" personalView="1" maximized="1" windowWidth="1220" windowHeight="661" activeSheetId="1"/>
    <customWorkbookView name="ΒΕΛΛΙΟΣ ΛΕΩΝΙΔΑΣ - Προσωπική προβολή" guid="{491969B3-0EFF-4DC4-A875-F7604C0814DE}" mergeInterval="0" personalView="1" maximized="1" windowWidth="1120" windowHeight="781" activeSheetId="1"/>
    <customWorkbookView name="ΜΑΡΑΓΚΟΥ ΑΝΔΡΙΑΝΗ - Προσωπική προβολή" guid="{80A7B635-24BC-4B6F-95F9-4DAFFBA04752}" mergeInterval="0" personalView="1" maximized="1" windowWidth="1276" windowHeight="799" activeSheetId="1"/>
    <customWorkbookView name=". - Προσωπική προβολή" guid="{A591B4DA-B4B3-406F-B9A6-4103B2239BB0}" mergeInterval="0" personalView="1" xWindow="14" yWindow="32" windowWidth="1231" windowHeight="699" activeSheetId="1"/>
    <customWorkbookView name="ΧΑΤΖΗΓΡΗΓΟΡΙΟΥ ΠΑΥΛΟΣ - Personal View" guid="{FDC3EC62-B358-4533-A6BE-7C0F60FDB6B9}" mergeInterval="0" personalView="1" maximized="1" xWindow="-8" yWindow="-8" windowWidth="1936" windowHeight="1056" activeSheetId="1"/>
    <customWorkbookView name="ΠΑΠΑΧΑΡΑΛΑΜΠΟΥΣ ΛΟΥΚΑΣ - Προσωπική προβολή" guid="{0B93B359-179A-42EE-9C3B-C1B5078E6430}" mergeInterval="0" personalView="1" maximized="1" xWindow="-8" yWindow="-8" windowWidth="1936" windowHeight="1056" activeSheetId="1"/>
    <customWorkbookView name="ΓΙΑΛΟΓΛΟΥ  ΑΝΔΡΕΑΣ - Προσωπική προβολή" guid="{C0755A22-2CA2-4762-90F4-6F69D346F28D}" mergeInterval="0" personalView="1" maximized="1" xWindow="-8" yWindow="-8" windowWidth="1936" windowHeight="1056" activeSheetId="1"/>
    <customWorkbookView name="ΓΟΥΛΑΝΔΡΗΣ ΓΙΑΝΝΗΣ - Προσωπική προβολή" guid="{C367CF3B-A67F-4906-B8DE-1C96F095182F}" mergeInterval="0" personalView="1" maximized="1" xWindow="-8" yWindow="-8" windowWidth="1936" windowHeight="1056" activeSheetId="1"/>
    <customWorkbookView name="ΠΑΛΑΙΟΛΟΓΟΥ AΓΓΕΛΙΚΗ - Προσωπική προβολή" guid="{CE7D661D-8B21-4686-92D3-25C2476022A5}" mergeInterval="0" personalView="1" maximized="1" xWindow="-8" yWindow="-8" windowWidth="1616" windowHeight="876" activeSheetId="1"/>
    <customWorkbookView name="ΧΑΤΖΗΓΡΗΓΟΡΙΟΥ ΠΑΥΛΟΣ - Προσωπική προβολή" guid="{37A8FF25-5810-44B0-80F8-925E8099AF96}" mergeInterval="0" personalView="1" maximized="1" xWindow="-8" yWindow="-8" windowWidth="1936" windowHeight="1056" activeSheetId="1"/>
    <customWorkbookView name="ΣΥΝΟΔΙΝΟΣ ΝΙΚΟΣ - Προσωπική προβολή" guid="{12D8D113-31CE-49A2-BCBE-0E7A7ABE45D2}" mergeInterval="0" personalView="1" maximized="1" xWindow="-8" yWindow="-8" windowWidth="1296" windowHeight="1000" activeSheetId="1"/>
    <customWorkbookView name="ΧΑΤΖΗΧΡΗΣΤΟΣ ΔΗΜΗΤΡΗΣ - Προσωπική προβολή" guid="{8F6F9C37-668F-43C4-9F54-716DE1129842}" mergeInterval="0" personalView="1" maximized="1" xWindow="1912" yWindow="-8" windowWidth="1296" windowHeight="1000" activeSheetId="1"/>
    <customWorkbookView name="ΜΠΙΣΤΗΣ ΑΛΕΞΑΝΔΡΟΣ - Προσωπική προβολή" guid="{5FFF4119-4B5C-4178-B1BF-DB171D63E921}" mergeInterval="0" personalView="1" maximized="1" xWindow="-8" yWindow="-8" windowWidth="1936" windowHeight="1048" activeSheetId="1"/>
    <customWorkbookView name="ΕΥΣΤΡΑΤΙΟΣ ΜΙΧΑΗΛ - Προσωπική προβολή" guid="{6A1EBEB7-81F8-4B9D-814C-47C83E54FB12}" mergeInterval="0" personalView="1" maximized="1" xWindow="-8" yWindow="-8" windowWidth="1936" windowHeight="1056" activeSheetId="1"/>
    <customWorkbookView name="ΚΑΡΟΥΣΗ ΠΑΝΑΓΙΩΤΑ - Προσωπική προβολή" guid="{CE0BD460-9A4C-4D60-9A97-F7341162F644}" mergeInterval="0" personalView="1" maximized="1" xWindow="-8" yWindow="-8" windowWidth="1936" windowHeight="1056" activeSheetId="1"/>
    <customWorkbookView name="ΣΚΟΚΑΚΗ ΓΕΩΡΓΙΑ - Προσωπική προβολή" guid="{86EF96BE-95D5-43DD-8397-CA36F2231B5C}" mergeInterval="0" personalView="1" maximized="1" xWindow="1912" yWindow="-8" windowWidth="1936" windowHeight="1056" activeSheetId="1"/>
    <customWorkbookView name="ΒΕΛΟΥΔΟΣ ΜΑΝΘΟΣ - Προσωπική προβολή" guid="{A7C61047-E661-4A62-A694-923E381596A0}" mergeInterval="0" personalView="1" maximized="1" xWindow="-8" yWindow="-8" windowWidth="1936" windowHeight="1056" activeSheetId="1"/>
    <customWorkbookView name="ΚΥΡΙΑΝΑΚΗΣ ΑΛΕΚΟΣ - Προσωπική προβολή" guid="{40407E69-3714-4438-865D-D96C0D58522E}" mergeInterval="0" personalView="1" maximized="1" xWindow="-8" yWindow="-8" windowWidth="1936" windowHeight="1056" activeSheetId="1"/>
    <customWorkbookView name="ΠΡΙΝΤΕΖΗ ΚΑΝΤΙΑ - Προσωπική προβολή" guid="{0E7E0B34-1ABD-4ABF-85EA-BE1FE57F29C5}" mergeInterval="0" personalView="1" maximized="1" xWindow="-8" yWindow="-8" windowWidth="1936" windowHeight="1056"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J150" i="1" l="1"/>
  <c r="J122" i="1"/>
  <c r="I122" i="1"/>
  <c r="J139" i="1" l="1"/>
  <c r="I139" i="1"/>
  <c r="J103" i="1"/>
  <c r="I103" i="1"/>
  <c r="J151" i="1"/>
  <c r="I151" i="1"/>
  <c r="J23" i="1"/>
  <c r="I23" i="1"/>
  <c r="J158" i="1"/>
  <c r="I158" i="1"/>
  <c r="J29" i="1"/>
  <c r="I29" i="1"/>
  <c r="J67" i="1"/>
  <c r="I67" i="1"/>
  <c r="J133" i="1"/>
  <c r="I133" i="1"/>
  <c r="I150" i="1"/>
  <c r="J21" i="1" l="1"/>
  <c r="I21" i="1"/>
  <c r="J13" i="1"/>
  <c r="I13" i="1"/>
  <c r="J19" i="1"/>
  <c r="I19" i="1"/>
  <c r="J171" i="1"/>
  <c r="I171" i="1"/>
  <c r="J142" i="1"/>
  <c r="I142" i="1"/>
  <c r="J97" i="1"/>
  <c r="I97" i="1"/>
  <c r="J163" i="1"/>
  <c r="I163" i="1"/>
  <c r="J102" i="1"/>
  <c r="I102" i="1"/>
  <c r="H27" i="1"/>
  <c r="G27" i="1"/>
  <c r="J27" i="1"/>
  <c r="I27" i="1"/>
  <c r="I50" i="1"/>
  <c r="J50" i="1"/>
  <c r="G99" i="1"/>
  <c r="H99" i="1"/>
  <c r="H138" i="1"/>
  <c r="J131" i="1"/>
  <c r="I131" i="1"/>
  <c r="J137" i="1"/>
  <c r="I137" i="1"/>
  <c r="J138" i="1"/>
  <c r="I138" i="1"/>
  <c r="J121" i="1"/>
  <c r="I121" i="1"/>
  <c r="J123" i="1"/>
  <c r="I123" i="1"/>
  <c r="J99" i="1"/>
  <c r="I99" i="1"/>
  <c r="J68" i="1"/>
  <c r="I68" i="1"/>
  <c r="I48" i="1" l="1"/>
  <c r="H163" i="1"/>
  <c r="G163" i="1"/>
  <c r="H59" i="1"/>
  <c r="G59" i="1"/>
  <c r="H167" i="1"/>
  <c r="G167" i="1"/>
  <c r="H89" i="1"/>
  <c r="G89" i="1"/>
  <c r="J48" i="1"/>
  <c r="J136" i="1"/>
  <c r="I136" i="1"/>
  <c r="J168" i="1"/>
  <c r="I168" i="1"/>
  <c r="H171" i="1"/>
  <c r="G171" i="1"/>
  <c r="J25" i="1"/>
  <c r="I25" i="1"/>
  <c r="J164" i="1" l="1"/>
  <c r="I164" i="1"/>
  <c r="J166" i="1"/>
  <c r="I166" i="1"/>
  <c r="J26" i="1" l="1"/>
  <c r="I26" i="1"/>
  <c r="J134" i="1" l="1"/>
  <c r="I134" i="1"/>
  <c r="G131" i="1"/>
  <c r="H131" i="1" s="1"/>
  <c r="J22" i="1"/>
  <c r="I22" i="1"/>
  <c r="H139" i="1"/>
  <c r="J52" i="1"/>
  <c r="I52" i="1"/>
  <c r="H102" i="1"/>
  <c r="G102" i="1"/>
  <c r="J125" i="1"/>
  <c r="I125" i="1"/>
  <c r="J172" i="1"/>
  <c r="I172" i="1"/>
  <c r="J169" i="1"/>
  <c r="I169" i="1"/>
  <c r="G50" i="1" l="1"/>
  <c r="J46" i="1"/>
  <c r="I46" i="1"/>
  <c r="H165" i="1"/>
  <c r="G165" i="1"/>
  <c r="H170" i="1"/>
  <c r="G170" i="1"/>
  <c r="J14" i="1"/>
  <c r="I14" i="1"/>
  <c r="J11" i="1"/>
  <c r="I11" i="1"/>
  <c r="I9" i="1"/>
  <c r="J9" i="1"/>
  <c r="J98" i="1"/>
  <c r="I98" i="1"/>
  <c r="G139" i="1" l="1"/>
  <c r="H31" i="1"/>
  <c r="G31" i="1"/>
  <c r="H30" i="1"/>
  <c r="G30" i="1"/>
  <c r="J167" i="1" l="1"/>
  <c r="I167" i="1"/>
  <c r="G22" i="1"/>
  <c r="H21" i="1" l="1"/>
  <c r="G21" i="1"/>
  <c r="J80" i="1" l="1"/>
  <c r="I80" i="1"/>
  <c r="G66" i="1" l="1"/>
  <c r="G150" i="1"/>
  <c r="H150" i="1"/>
  <c r="J124" i="1"/>
  <c r="I124" i="1"/>
  <c r="J149" i="1" l="1"/>
  <c r="I149" i="1"/>
  <c r="J58" i="1"/>
  <c r="I58" i="1"/>
  <c r="H49" i="1" l="1"/>
  <c r="G49" i="1"/>
  <c r="J49" i="1" l="1"/>
  <c r="I49" i="1"/>
  <c r="H29" i="1" l="1"/>
  <c r="G29" i="1"/>
  <c r="H45" i="1"/>
  <c r="G45" i="1"/>
  <c r="J7" i="1" l="1"/>
  <c r="I7" i="1"/>
  <c r="H22" i="1"/>
  <c r="J100" i="1"/>
  <c r="I100" i="1"/>
  <c r="J84" i="1"/>
  <c r="I84" i="1"/>
  <c r="G9" i="1"/>
  <c r="J28" i="1" l="1"/>
  <c r="I28" i="1"/>
  <c r="H103" i="1" l="1"/>
  <c r="G103" i="1"/>
  <c r="H97" i="1"/>
  <c r="G97" i="1"/>
  <c r="H98" i="1" l="1"/>
  <c r="G98" i="1"/>
  <c r="J53" i="1" l="1"/>
  <c r="H9" i="1" l="1"/>
  <c r="H56" i="1" l="1"/>
  <c r="G56" i="1"/>
  <c r="J165" i="1" l="1"/>
  <c r="I165" i="1"/>
  <c r="H25" i="1"/>
  <c r="G25" i="1"/>
  <c r="G149" i="1"/>
  <c r="H50" i="1" l="1"/>
  <c r="G147" i="1"/>
  <c r="F148" i="1"/>
  <c r="G148" i="1"/>
  <c r="H18" i="1"/>
  <c r="G18" i="1"/>
  <c r="J83" i="1"/>
  <c r="I83" i="1"/>
  <c r="J70" i="1"/>
  <c r="I70" i="1"/>
  <c r="H48" i="1"/>
  <c r="G48" i="1"/>
  <c r="I53" i="1"/>
  <c r="H53" i="1"/>
  <c r="G53" i="1"/>
  <c r="H26" i="1" l="1"/>
  <c r="G26" i="1"/>
  <c r="J71" i="1" l="1"/>
  <c r="I71" i="1"/>
  <c r="H66" i="1"/>
  <c r="H7" i="1" l="1"/>
  <c r="G7" i="1"/>
  <c r="H80" i="1"/>
  <c r="G80" i="1"/>
  <c r="H71" i="1" l="1"/>
  <c r="G71" i="1"/>
  <c r="H83" i="1"/>
  <c r="G83" i="1"/>
  <c r="H11" i="1" l="1"/>
  <c r="G11" i="1"/>
  <c r="J144" i="1" l="1"/>
  <c r="I144" i="1"/>
  <c r="J143" i="1"/>
  <c r="I143" i="1"/>
  <c r="H84" i="1"/>
  <c r="G84" i="1"/>
  <c r="F26" i="1"/>
  <c r="H70" i="1"/>
  <c r="G70" i="1"/>
  <c r="J31" i="1" l="1"/>
  <c r="I31" i="1"/>
  <c r="J30" i="1"/>
  <c r="I30" i="1"/>
  <c r="O53" i="1"/>
  <c r="H149" i="1" l="1"/>
  <c r="J47" i="1" l="1"/>
  <c r="I47" i="1"/>
  <c r="G47" i="1" l="1"/>
  <c r="G46" i="1"/>
  <c r="G23" i="1"/>
  <c r="G172" i="1"/>
  <c r="G166" i="1"/>
  <c r="G164" i="1"/>
  <c r="G135" i="1"/>
  <c r="G13" i="1"/>
  <c r="G12" i="1"/>
  <c r="G10" i="1"/>
  <c r="G8" i="1"/>
  <c r="G51" i="1"/>
  <c r="G100" i="1"/>
  <c r="I148" i="1"/>
  <c r="H47" i="1"/>
  <c r="H100" i="1"/>
  <c r="J10" i="1"/>
  <c r="I10" i="1"/>
  <c r="J148" i="1"/>
  <c r="I147" i="1"/>
  <c r="F173" i="1"/>
  <c r="E173" i="1"/>
  <c r="J147" i="1"/>
  <c r="G173" i="1" l="1"/>
  <c r="H135" i="1" l="1"/>
  <c r="J43" i="1" l="1"/>
  <c r="I43" i="1"/>
  <c r="H46" i="1"/>
  <c r="I12" i="1" l="1"/>
  <c r="J12" i="1"/>
  <c r="H148" i="1"/>
  <c r="J51" i="1"/>
  <c r="I51" i="1"/>
  <c r="J45" i="1"/>
  <c r="I45" i="1"/>
  <c r="H51" i="1"/>
  <c r="J8" i="1"/>
  <c r="I8" i="1"/>
  <c r="H12" i="1" l="1"/>
  <c r="H147" i="1"/>
  <c r="H172" i="1"/>
  <c r="H13" i="1"/>
  <c r="J44" i="1"/>
  <c r="I44" i="1"/>
  <c r="H23" i="1"/>
  <c r="I173" i="1" l="1"/>
  <c r="J173" i="1"/>
  <c r="H166" i="1"/>
  <c r="H164" i="1"/>
  <c r="F486974" i="1"/>
  <c r="H8" i="1"/>
  <c r="H10" i="1"/>
  <c r="H173"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Επισκέπτης</author>
    <author>tc={515FFA26-64ED-4150-8833-D2FE2097EF1F}</author>
    <author>ΒΕΛΟΥΔΟΣ ΜΑΝΘΟΣ</author>
  </authors>
  <commentList>
    <comment ref="G7" authorId="0" shapeId="0" xr:uid="{7036D131-3765-43FD-8F2C-A032486EC4A1}">
      <text>
        <r>
          <rPr>
            <sz val="10"/>
            <rFont val="Arial"/>
            <family val="2"/>
            <charset val="161"/>
          </rPr>
          <t>Άγνωστος χρήστης:
21/1/2025
Ελέγχθηκαν το ΥΕ-1 (Αυτεπιστασία του Επιμελητηρίου Κυκλάδων) και το ΥΕ-2 ΑΥΙΜ του Επιμ. Δωδεκανήσου.</t>
        </r>
      </text>
    </comment>
    <comment ref="I23" authorId="1" shapeId="0" xr:uid="{515FFA26-64ED-4150-8833-D2FE2097EF1F}">
      <text>
        <r>
          <rPr>
            <sz val="10"/>
            <rFont val="Arial"/>
            <family val="2"/>
            <charset val="161"/>
          </rPr>
          <t>[Threaded comment]
Your version of Excel allows you to read this threaded comment; however, any edits to it will get removed if the file is opened in a newer version of Excel. Learn more: https://go.microsoft.com/fwlink/?linkid=870924
Comment:
    Προσοχή! Έχει καταχωρηθεί ΔΚΔ !</t>
        </r>
      </text>
    </comment>
    <comment ref="K27" authorId="2" shapeId="0" xr:uid="{34CC52C9-A038-4DE1-8319-FF95E8B0212C}">
      <text>
        <r>
          <rPr>
            <sz val="10"/>
            <rFont val="Arial"/>
            <family val="2"/>
            <charset val="161"/>
          </rPr>
          <t>ΒΕΛΟΥΔΟΣ ΜΑΝΘΟΣ:
Το 2ο Δημοτικό Σχολείο Αρχαγγέλου έχει εγκατασταθεί σε άλλο κτίριο και το πρώην κτίριο του Δημοτικού χρησιμοποείται για τις ανάγκες του ΕΠΑΛ. Αναμένεται τροποποίηση της πράξης ως προ τον τίτλο της και την περιγραφή του φυσικού της αντικειμένου .</t>
        </r>
      </text>
    </comment>
  </commentList>
</comments>
</file>

<file path=xl/sharedStrings.xml><?xml version="1.0" encoding="utf-8"?>
<sst xmlns="http://schemas.openxmlformats.org/spreadsheetml/2006/main" count="642" uniqueCount="495">
  <si>
    <t>ΠΕΡΙΦΕΡΕΙΑ ΝΟΤΙΟΥ ΑΙΓΑΙΟΥ</t>
  </si>
  <si>
    <t xml:space="preserve"> </t>
  </si>
  <si>
    <t xml:space="preserve">ΕΙΔΙΚΗ ΥΠΗΡΕΣΙΑ ΔΙΑΧΕΙΡΙΣΗΣ </t>
  </si>
  <si>
    <t>Πράξεις ΠεΠ "Νότιο Αιγαίο" 2021-2027</t>
  </si>
  <si>
    <t>Α/Α</t>
  </si>
  <si>
    <t>Προτεραιότητα</t>
  </si>
  <si>
    <t>Τίτλος Έργου</t>
  </si>
  <si>
    <t>Δικαιούχος / Φορέας Υλοποίησης</t>
  </si>
  <si>
    <t xml:space="preserve"> Π/Υ Έργου              </t>
  </si>
  <si>
    <t>Επιλέξιμος Π/Υ Έργου</t>
  </si>
  <si>
    <t>Νομικές Δεσμεύσεις</t>
  </si>
  <si>
    <t>Επιλέξιμες Νομικές Δεσμεύσεις</t>
  </si>
  <si>
    <t>Πληρωμές Έργου</t>
  </si>
  <si>
    <t>Επιλέξιμες Πληρωμές Έργου</t>
  </si>
  <si>
    <t>Παρατηρήσεις</t>
  </si>
  <si>
    <t>Ημερομηνία 
Ένταξης / Τροπ/σης</t>
  </si>
  <si>
    <t>Μηχανισμός για τη διακυβέρνηση, παρακολούθηση και υποστήριξη της υλοποίησης της Περιφερειακής Στρατηγικής Έξυπνης Εξειδίκευσης στην Περιφέρεια Νοτίου Αιγαίου</t>
  </si>
  <si>
    <t>Επιμελητήριο Κυκλάδων
Επιμελητήριο Δωδεκανήσου</t>
  </si>
  <si>
    <t>ΥΕ1: Στάδιο υλοποίησης με ίδια μέσα. Έγινε ανάθεση υπηρεσιών σε 3 συμβούλους για τη ΔΕΑ η οποία ολοκληρώθηκε.
ΥΕ2: Στάδιο υλοποίησης. Έγινε ανάθεση υπηρεσιών σε 3 συμβούλους. Οι δύο για τη ΔΕΑ η οποία ολοκληρώθηκε.</t>
  </si>
  <si>
    <t>Ψηφιακός πολιτιστικός ξεναγός Σαντορίνης και Νάξου</t>
  </si>
  <si>
    <t>Δήμος Θήρας 
Δήμος Νάξου &amp; Μικρών Κυκλάδων</t>
  </si>
  <si>
    <t>Σαντορίνη: ΥΕ1: Υπογραφή Σύμβασης 16/8/2021. Ολοκληρώθηκε.
ΥΕ2: Η ΑΥΙΜ του ΥΠΠΟΑ εκδόθηκε 18/5/2020. Ολοκληρώθηκε.
ΥΕ3: Δράσεις προβολής και υποστήριξης. Δεν θα υλοποιηθεί.
Νάξος: ΥΕ5: Υπογραφή σύμβασης 24/2/2022. Ολοκληρώθηκε.
ΥΕ4: Η ΑΥΙΜ του ΥΠΠΟΑ εκδόθηκε 18/3/2020. Ολοκληρώθηκε.</t>
  </si>
  <si>
    <t>7/3/2023 19/2/2024</t>
  </si>
  <si>
    <t xml:space="preserve">Εφαρμογές VR/AR πολιτιστικού αποθέματος Μυκόνου </t>
  </si>
  <si>
    <t xml:space="preserve">Δήμος Μυκόνου
</t>
  </si>
  <si>
    <t>Η πράξη τροποποιήθηκε με αφαίρεση των ΥΕ3 και 4 που αφορούσαν στην Πάρο. Έγινε ΔΚΔ με αφαίρεση όλων των πληρωμών 12.547,37€.
Μύκονος: ΥΕ1 Υπογραφή Σύμβασης 1/3/2022. Η εφαρμογή ολοκληρώθηκε. 
ΥΕ2: Η ΑΥΙΜ υπογράφτηκε 3/6/2020, Τροπ. 13/5/2023. Ολοκληρώθηκε.</t>
  </si>
  <si>
    <t>16/3/2023 ΟΕ 23/10/2024 30/7/2025</t>
  </si>
  <si>
    <t>Πολυκαναλική ξενάγηση τεκμηρίων Καϊρείου Βιβλιοθήκης Άνδρου και Ψηφιακή ξενάγηση στο λαογραφικό πολιτισμό της Κύθνου</t>
  </si>
  <si>
    <t>Δήμος Άνδρου
Δήμος Κύθνου</t>
  </si>
  <si>
    <t>ΥΕ1: Άνδρος: Η σύμβαση υπογραφτηκε 12/12/2022. Η εφαρμογή ολοκληρώθηκε, Έγινε παραλαβή. 
ΥΕ2: Κύθνος: Η σύμβαση υπογράφτηκε 15/4/2022. Η εφαρμογή ολοκληρώθηκε. Έγινε παραλαβή.
ΥΕ3: Άνδρος - Δεν θα υλοποιηθεί (ζητήθηκε ΤΔΠ, με μείωση προϋπολογισμού)</t>
  </si>
  <si>
    <t>7/3/2023 22/2/2024</t>
  </si>
  <si>
    <t>Έξυπνος ψηφιακός οδηγός πολιτιστικών εκδηλώσεων Ρόδου και προβολή VR/AR πολιτιστικού &amp; τουριστικού αποθέματος Καλύμνου</t>
  </si>
  <si>
    <t>Δήμος Ρόδου
Δήμος Καλύμνου</t>
  </si>
  <si>
    <t>Ρόδος (ΥΕ1): Η σύμβαση υπογράφτηκε 17/6/2022. Ολοκληρώθηκε και παραλήφθηκε.
Κάλυμνος (ΥΕ2): Η σύμβαση υπογράφτηκε 21/6/2024. Ανάδοχος η DOTSOFT. Ολοκληρώθηκε και παραλήφθηκε. 
(ΥΕ3): 2η τροποποίηση ΑΥΙΜ 27/1/2025. Ολοκληρώθηκε.</t>
  </si>
  <si>
    <t>7/3/2023 22/11/2024</t>
  </si>
  <si>
    <t>Ψηφιακή προβολή του έργου του Μάρκου Βαμβακάρη</t>
  </si>
  <si>
    <t>Δήμος Σύρου - Ερμούπολης</t>
  </si>
  <si>
    <t>ΥΕ1: Η Σύμβαση υπογράφτηκε 29/3/2021. Ολοκληρώθηκε. 
ΥΕ2: Η σύμβαση για τις δράσεις δημοσιότητας υπογράφτηκε 5/7/2023. Η εκδήλωση δημοσιότητας έγινε 30/8/2023.</t>
  </si>
  <si>
    <t>Προβολή και ανάδειξη μνημείων ακρόπολης και οικισμού Λίνδου μέσω ψηφιακού περιεχομένου</t>
  </si>
  <si>
    <t>Εφορεία Αρχαιοτήτων Δωδεκανήσου</t>
  </si>
  <si>
    <t>ΥΕ1: Η σύμβαση υπογράφτηκε 1/12/2021. Ολοκληρώθηκε. 
ΥΕ2: Υπογραφή ΑΥΙΜ 3/2/2023. 7η τροποποίηση ΑΥΙΜ 13/12/2025. Ολοκληρώθηκε.</t>
  </si>
  <si>
    <t>7/3/2023 31/10/2024 21/7/2025</t>
  </si>
  <si>
    <t>Ψηφιακή ανάδειξη γεω-πολιτιστικού αποθέματος Τήλου</t>
  </si>
  <si>
    <t>Εθνικό Κέντρο Έρευνας Φυσικών
Επιστημών «Δημόκριτος»</t>
  </si>
  <si>
    <t>ΥΕ1: ΑΥΙΜ με έναρξη 31/3/2025. Έγιναν οι συμβάσεις με το προσωπικό στις 1/5/2025. Επικαιροποιήθηκε το ΤΔΠ 4/11 με αφαίρεση ένδειξης Κ.Ε.</t>
  </si>
  <si>
    <t>Ψηφιακός οδηγός περιήγησης στην Μεσαιωνική Πόλη της Ρόδου</t>
  </si>
  <si>
    <t xml:space="preserve">Δήμος Ρόδου </t>
  </si>
  <si>
    <t xml:space="preserve">Έλαβε βεβαίωση εναρμόνισης από ΥΨΔ (10/6 ). Χρονοδιάγραμμα 15Μ, περιλαμβάνει προκαταβολή 40%. Προεγκρίθηκε 13/11 η δημοπράτηση. Υποβολή προσφορών έως 22/2. Υποβλήθηκαν 9 Προσφορές </t>
  </si>
  <si>
    <t>Ψηφιακή περιήγηση Ερμούπολης μέσα από το λογοτεχνικό και ερευνητικό έργο του Μάνου Ελευθερίου</t>
  </si>
  <si>
    <t xml:space="preserve">ΥΕ1: Έλαβε βεβαίωση εναρμόνησης από ΥΨΔ 30/12/2025.
Ολοκλρώθηκε το Μνημόνιο Συνεργάσιας με το ΥΠΠΟ. Υποβλήθηκε 28/1 αίτημα δημοπράτησης για προέγκριση. Χρονοδιάγραμμα 12Μ, περιλαμβάνει προκαταβολή 40%. </t>
  </si>
  <si>
    <t>Ψηφιακό Δίδυμο του Ηφαιστείου της Νήσου Νισύρου</t>
  </si>
  <si>
    <t>Δήμος Νισύρου</t>
  </si>
  <si>
    <t>ΥΕ1:  Εκδόθηκε 12/12/2025 Βεβαίωση Εναρμόνισης από ΥΨΔ. Επανυποβλήθηκε 18/2 αίτημα δημοπράτησης για προέγκριση. Χρονοδιάγραμμα 9Μ (χωρίς προκαταβολή).</t>
  </si>
  <si>
    <t>Δυσπρόσιτα μνημεία Κυκλάδων – Ψηφιακή τεκμηρίωση &amp; προβολή</t>
  </si>
  <si>
    <t>Εφορεία Αρχαιοτήτων Κυκλάδων</t>
  </si>
  <si>
    <t>Έγινε Τροποποίηση Πράξης με:
ΥΕ1: Δικαιούχος ΕΦΑΚ, Η ΑΥΙΜ εκδόθηκε 10/04/2025. Αναμένουν Ανάδοχο για να προσλάβουν προσωπικό
ΥΕ2 Διαγωνισμός 120.000 ευρώ. Τα τεύχη συντάχθηκαν/ελέγχθηκαν από τον Σύμβουλο του ΥΕ1. Φάση υποβολής τεύχους προέγκρισης 
ΥΕ3 ΑΥΙΜ Συνδικαιούχος Δ/νση Σπηλαιολογίας. Η ΑΥΙΜ εκδόθηκε 10/04/2025. Αναμένουν ανάδοχο για να προσλάβουν</t>
  </si>
  <si>
    <t>7/1/2025
24/3/2025</t>
  </si>
  <si>
    <t>Ολοκληρωμένη ψηφιακή διαχείριση και ανάδειξη πολιτιστικού αποθέματος Περιφέρειας Νοτίου Αιγαίου / Π.Ε. Δωδεκανήσου</t>
  </si>
  <si>
    <t>Διεύθυνση Διαχείρισης Εθνικού Αρχείου
Μνημείων</t>
  </si>
  <si>
    <t>ΥΕ1: Εγκρίθηκε 17/2/2025 η ΑΥΙΜ. Έγιναν οι προσλήψεις προσωπικού (14 άτομα). 
Οι νέες προσφορές για τις προμήθειες αυξάνουν το κόστος κατά 10.000 ευρώ. Προχωράει η εξόφληση του απαραίτητου εξοπλισμού για να αρχίσουν οι εργασίες. 
ΥΕ2: Διεθνής διαγωνισμός 347.200 ευρώ (18Μ). Στάδιο εκπόνησης επικαιροποιημένων τευχών και έγκρισής τους. Προβλέπεται προκαταβολή 40%.</t>
  </si>
  <si>
    <t>Ανάπτυξη ολοκληρωμένου συστήματος τηλεϊατρικής για την αντιμετώπιση Αγγειακών Εγκεφαλικών Επεισοδίων</t>
  </si>
  <si>
    <t>2η Υγειονομική Περιφέρεια Πειραιώς &amp; Αιγαίου</t>
  </si>
  <si>
    <t>Προεγκρίθηκε 19/8 η δημοπράτηση. Αφορά σε προμήθεια 12Μ με 4 φασεις και δόσεις.  
Αποσφράγιση προσφορών στις 7/11. Υποβολή 1 προσφοράς. Στάδιο αξιολόγησης.
Σχέδιο σύμβασης προς προέγκριση μέχρι 15/2/26.</t>
  </si>
  <si>
    <t>Ψηφιακό Οικοσύστημα Επιχειρηματικότητας του Επιμελητηρίου Κυκλάδων</t>
  </si>
  <si>
    <t>Επιμελητήριο Κυκλάδων</t>
  </si>
  <si>
    <t xml:space="preserve">ΥΕ1: Ψηφιακό οικοσύστημα επιχειρηματικότητας. Η σύμβαση υπογράφτηκε 1/4/2025. Ανάδοχος KNOWLEDGE A.E.
ΥΕ2: Προμήθεια Η/Υ. Η σύμβαση υπογράφηκε στις 13/11/2025. Ανάδοχος Computer Lab (Μεσοχωριανάκης-Παξιμαδάκης ΟΕ). </t>
  </si>
  <si>
    <t>Ανάπτυξη και εμπλουτισμός των παρεχόμενων ψηφιακών υπηρεσιών προς τα μέλη του Επιμελητηρίου Δωδεκανήσου</t>
  </si>
  <si>
    <t>Επιμελητήριο Δωδεκανήσου</t>
  </si>
  <si>
    <t xml:space="preserve">ΥΕ1: Ημ/νία σύμβασης: 16/6/2025. Ανάδοχος: SGA ΣΥΣΤΗΜΑΤΑ ΠΛΗΡΟΦΟΡΙΚΗΣ ΑΕ. 
ΥΕ2: Προμήθεια Η/Υ. Ημ/νία σύμβασης 22/9/2025. Ανάδοχος: Computer Lab.
ΥΕ3: Δημιουργία Παρατηρητηρίου. Ημερ. σύμβασης: 13/6/2025. Ανάδοχος ΕΛΚΕ/ΟΠΑ-COGNITERA. 
ΥΕ4: Τεχνική Υποστήριξη. Ημ/νία σύμβασης: 10/4/2025. Ανάδοχος: ΣΜΡ ΣΥΜΒΟΥΛΕΥΤΙΚΗ ΕΠΕ. 
</t>
  </si>
  <si>
    <t>10/4/2024 20/6/2025</t>
  </si>
  <si>
    <t>Ενεργειακή αναβάθμιση κτιρίου Κλεόβουλος του Πανεπιστήμιου Αιγαίου στη Ρόδο</t>
  </si>
  <si>
    <t>Πανεπιστήμιο Αιγαίου</t>
  </si>
  <si>
    <r>
      <t>ΥΕ1: Η σύμβαση με το μελετητή υπογράφτηκε 15/2/2021. Η μελέτη και τα ΤΔ ολοκληρώθηκαν.
ΥΕ2: Η σύμβαση υπογράφτηκε στις 12/5/2023. Ανάδοχος: ΙΠΠΟΔΑΜΟΣ ΑΤΕ, Έκπτωση: 28%. Στάδιο υλοποίησης εργασιών με σημαντική καθυστέρηση (</t>
    </r>
    <r>
      <rPr>
        <i/>
        <sz val="10"/>
        <color rgb="FF000000"/>
        <rFont val="Arial Narrow"/>
        <family val="2"/>
      </rPr>
      <t>από 25/12/2024 έως 24-6-2025 υλοποιήθηκε εντός οριακής προθεσμίας</t>
    </r>
    <r>
      <rPr>
        <sz val="10"/>
        <color rgb="FF000000"/>
        <rFont val="Arial Narrow"/>
        <family val="2"/>
      </rPr>
      <t>. Εγκρίθηκε 3/11 νέα παράταση με ρήτρες.</t>
    </r>
  </si>
  <si>
    <t>5/4/2023 13/1/2025 23/12/2025</t>
  </si>
  <si>
    <t>Eνίσχυση της ενεργειακής απόδοσης του σχολικού κτιρίου ΕΠΑΛ Δήμου Μυκόνου</t>
  </si>
  <si>
    <t xml:space="preserve">Δήμος Μυκόνου </t>
  </si>
  <si>
    <t>Η σύμβαση υπογράφτηκε 11/2/2025. Ανάδοχος MA CONSTRACTION με έκπτωση 5,81%. Στάδιο έναρξης εργασιών. Θα στείλουν ΑΠΕ (για προμετρητικά σφάλματα). Προεγκρίθηκε 16/2 αίτημα παράτασης έως 11/6/2026.</t>
  </si>
  <si>
    <t>6/4/2023 7/1/2025</t>
  </si>
  <si>
    <t>Ενεργειακή αναβάθμιση του Γενικού Νοσοκομείου Σύρου "Βαρδάκειο και Πρώιο"</t>
  </si>
  <si>
    <t>ΥΕ1 (Μελέτη): Η σύμβαση υπογράφηκε 8/6/2021. Ανάδοχος ΑΛΚΩΝ Μελετητική (έκπτωση 82,00%). Η μελέτη ολοκληρώθηκε. 
ΥΕ2 (Κατασευή): Η σύμβαση υπογράφτηκε 30/12/2024. Ανάδοχος Τεχνική Έργων ΑΕ με έκπτωση 13%. Στάδιο υλοποίησης εργασιών. 
Υ/Ε 4 (Βασικός μελετητής): Η σύμβαση υπογράφτηκε 20/6/2025.</t>
  </si>
  <si>
    <t>6/4/2023 23/12/2024</t>
  </si>
  <si>
    <t>Ενεργειακή αναβάθμιση σχολικών κτιρίων Δήμου Μήλου</t>
  </si>
  <si>
    <t>Δήμος Μήλου</t>
  </si>
  <si>
    <t>Η σύμβαση υπογράφτηκε 1/9/2022. Ανάδοχος ΑΛΑΒΕΡΑΣ με έκπτωση 26,86%. Στις 1/3/2024 ο ανάδοχος κηρύχθηκε έκπτωτος από τη ΔΥ. Η έκπτωση οριστικοποιήθηκε από την ΑΔΑ. Εγκρίθηκε 22/1/2025 ο 1ος τακτοποιητικός ΑΠΕ.
Η σύμβασης για τη συνέχιση των εργασιών υπογράφτηκε 5/5/2025 (3ο Υ/Ε). Ανάδοχος: Αναστάσιος Τζαβάρας, έκπτωση 21,67%. Στάδιο υλοποίησης. Προεγκρίθηκε 4/2 σχέδιο 1ου ΑΠΕ και 1ης ΣΣ.</t>
  </si>
  <si>
    <t>6/4/2023 13/12/2024 13/2/2025</t>
  </si>
  <si>
    <t>Ενεργειακή αναβάθμιση κτιρίων Γυμνασίου - Λυκείου και ΕΠΑΛ Αρχαγγέλου Δήμου Ρόδου</t>
  </si>
  <si>
    <r>
      <rPr>
        <b/>
        <sz val="10"/>
        <color rgb="FF000000"/>
        <rFont val="Arial Narrow"/>
        <family val="2"/>
      </rPr>
      <t>Υ/Ε 1  (εργολαβία)</t>
    </r>
    <r>
      <rPr>
        <sz val="10"/>
        <color rgb="FF000000"/>
        <rFont val="Arial Narrow"/>
        <family val="2"/>
      </rPr>
      <t xml:space="preserve"> Η σύμβαση υπογράφτηκε 8/2/2021. Ανάδοχος 3Κ (αντικατέστησε την ΙΜΙΑ ΤΕΧΝΙΚΗ ΑΕ) και έχει ολοκληρωθεί. Προεγκρίθηκε ../11 σχέδιο 3ου μειωτικού ΑΠΕ.
Το </t>
    </r>
    <r>
      <rPr>
        <b/>
        <sz val="10"/>
        <color rgb="FF000000"/>
        <rFont val="Arial Narrow"/>
        <family val="2"/>
      </rPr>
      <t xml:space="preserve">Υ/Ε 2 (ενεργειακή επιθεώρηση) </t>
    </r>
    <r>
      <rPr>
        <sz val="10"/>
        <color rgb="FF000000"/>
        <rFont val="Arial Narrow"/>
        <family val="2"/>
      </rPr>
      <t xml:space="preserve">συμβασιοποιήθηκε στις 29/9/2025 (με χρονοδιάγραμμα δύο μηνών) και είναι σε στάδιο υλοποίησης.
Το </t>
    </r>
    <r>
      <rPr>
        <b/>
        <sz val="10"/>
        <color rgb="FF000000"/>
        <rFont val="Arial Narrow"/>
        <family val="2"/>
      </rPr>
      <t xml:space="preserve">Υ/Ε 3 (επαύξησης ισχύος ηλεκτοδότησης, ΔΕΔΔΗΕ) </t>
    </r>
    <r>
      <rPr>
        <sz val="10"/>
        <color rgb="FF000000"/>
        <rFont val="Arial Narrow"/>
        <family val="2"/>
      </rPr>
      <t>ενεργοποιήθηκε στις 15/12/2023 και ολοκληρώθηκε 10/5/2025. Υποβλήθηκε 17/12 ΤΔΠ.</t>
    </r>
  </si>
  <si>
    <t>6/4/2023 11/10/2023 13/1/2025 23/12/2025</t>
  </si>
  <si>
    <t>Ενεργειακή αναβάθμιση Δημαρχείου Αμοργού</t>
  </si>
  <si>
    <t>Δήμος Αμοργού</t>
  </si>
  <si>
    <t>Η σύμβαση υπογράφτηκε 23/5/2025. Ανάδοχος ΣΠΜ ΚΑΤΑΣΚΕΥΑΣΤΙΚΗ ΙΚΕ (έκπτωση 17,55%). Στάδιο έναρξης εργασιών.</t>
  </si>
  <si>
    <t>22/12/2023 29/5/2025</t>
  </si>
  <si>
    <t>Ενεργειακή Αναβάθμιση Κτιριακού Συγκροτήματος Μονάδων ΠΑ Καρπάθου</t>
  </si>
  <si>
    <t>ΥΠΕΘΑ</t>
  </si>
  <si>
    <r>
      <rPr>
        <b/>
        <sz val="10"/>
        <color rgb="FF000000"/>
        <rFont val="Arial Narrow"/>
        <family val="2"/>
      </rPr>
      <t>Υ/Ε 1 (Εργολαβία)</t>
    </r>
    <r>
      <rPr>
        <sz val="10"/>
        <color rgb="FF000000"/>
        <rFont val="Arial Narrow"/>
        <family val="2"/>
      </rPr>
      <t xml:space="preserve"> :</t>
    </r>
    <r>
      <rPr>
        <b/>
        <sz val="10"/>
        <color rgb="FF000000"/>
        <rFont val="Arial Narrow"/>
        <family val="2"/>
      </rPr>
      <t xml:space="preserve"> </t>
    </r>
    <r>
      <rPr>
        <sz val="10"/>
        <color rgb="FF000000"/>
        <rFont val="Arial Narrow"/>
        <family val="2"/>
      </rPr>
      <t xml:space="preserve">Η Σύμβαση υπογράφηκε στις 19/5/2025. Ανάδοχος η ΤΟΜΗ ΜΑΚΕΔΟΝΙΑΣ Ε.Π.Ε. με έκπτωση 10,43%. Το φυσικό αντικείμενο ολοκληρώθηκε.
</t>
    </r>
    <r>
      <rPr>
        <b/>
        <sz val="10"/>
        <color rgb="FF000000"/>
        <rFont val="Arial Narrow"/>
        <family val="2"/>
      </rPr>
      <t xml:space="preserve">Υ/Ε 3 (Υπηρεσίες Βασικού Μελετητή) </t>
    </r>
    <r>
      <rPr>
        <sz val="10"/>
        <color rgb="FF000000"/>
        <rFont val="Arial Narrow"/>
        <family val="2"/>
      </rPr>
      <t>: Η σύμβαση υπογράφτηκε στις 28/8/2025. Ανάδοχος ο ΦΙΛΗΜΟΝΑΣ Ι. ΑΡΦΑΡΑΣ.</t>
    </r>
  </si>
  <si>
    <t>22/12/2023</t>
  </si>
  <si>
    <t>Ενεργειακή αναβάθμιση Κτηριακών Εγκαταστάσεων του 95 ΤΥΕΘ Ρόδου</t>
  </si>
  <si>
    <r>
      <rPr>
        <b/>
        <sz val="10"/>
        <color rgb="FF000000"/>
        <rFont val="Arial Narrow"/>
        <family val="2"/>
      </rPr>
      <t xml:space="preserve">Υ/Ε 1 (Εργολαβία) </t>
    </r>
    <r>
      <rPr>
        <sz val="10"/>
        <color rgb="FF000000"/>
        <rFont val="Arial Narrow"/>
        <family val="2"/>
      </rPr>
      <t xml:space="preserve">: Η σύμβαση υπογράφτηκε 29/10/2025. Ανάδοχος ΒΑΣΚΟ ΑΤΕ, ποσοστό έκπτωσης 36,22 %. Στάδιο έναρξης εργασιών.
</t>
    </r>
    <r>
      <rPr>
        <b/>
        <sz val="10"/>
        <color rgb="FF000000"/>
        <rFont val="Arial Narrow"/>
        <family val="2"/>
      </rPr>
      <t xml:space="preserve">Υ/Ε 3 (Εκπόνηση Μελέτης) </t>
    </r>
    <r>
      <rPr>
        <sz val="10"/>
        <color rgb="FF000000"/>
        <rFont val="Arial Narrow"/>
        <family val="2"/>
      </rPr>
      <t>: Η σύμβαση υπογράφτηκε 10/4/2024 και έχει περαιωθεί.</t>
    </r>
  </si>
  <si>
    <t>22/12/2023 13/2/2025</t>
  </si>
  <si>
    <t>Ενεργειακή αναβάθμιση του Κεντρικού Κτιρίου 588 ΤΕ στη Λέρο</t>
  </si>
  <si>
    <r>
      <rPr>
        <b/>
        <sz val="10"/>
        <color rgb="FF000000"/>
        <rFont val="Arial Narrow"/>
        <family val="2"/>
      </rPr>
      <t>Υ/Ε 1 (Εργολαβία)</t>
    </r>
    <r>
      <rPr>
        <sz val="10"/>
        <color rgb="FF000000"/>
        <rFont val="Arial Narrow"/>
        <family val="2"/>
      </rPr>
      <t xml:space="preserve"> : Η σύμβαση υπογράφτηκε 27/10/2025. Ανάδοχος Αναγνώστου Δημήτριος, με έκπτωση 20,31%. Στάδιο έναρξης εργασιών.
</t>
    </r>
    <r>
      <rPr>
        <b/>
        <sz val="10"/>
        <color rgb="FF000000"/>
        <rFont val="Arial Narrow"/>
        <family val="2"/>
      </rPr>
      <t>Υ/Ε 3 (Εκπόνηση Μελέτης)</t>
    </r>
    <r>
      <rPr>
        <sz val="10"/>
        <color rgb="FF000000"/>
        <rFont val="Arial Narrow"/>
        <family val="2"/>
      </rPr>
      <t xml:space="preserve"> : Η σύμβαση υπογράφτηκε 10/4/2024 και έχει περαιωθεί. </t>
    </r>
  </si>
  <si>
    <t>Ενεργειακή Αναβάθμιση Εγκαταστάσεων ΥΝΤΕΛ στη Λέρο</t>
  </si>
  <si>
    <t xml:space="preserve">Το έργο διαθέτει μελέτη και τεύχη δημοπράτησης. Απαιτείται συμπλήρωση της μελέτης και επικαιροποίηση των τευχών και υποβολή αιτήματος για προέγκριση δημοπράτησης. </t>
  </si>
  <si>
    <t>7/102025</t>
  </si>
  <si>
    <t>Ενεργειακή Αναβάθμιση ΕΠΑΛ Πάρου</t>
  </si>
  <si>
    <t>Δήμος Πάρου</t>
  </si>
  <si>
    <t xml:space="preserve">Εκκρεμεί  η έγκριση Σ.Α. για τα Φ/Β και εκτέλεσης οικοδομικών εργασιών μικρής κλίμακας από ΥΔΟΜ. Απαιτείται αναβάθμιση της υπάρχουσας μελέτης σε επίπεδο μελέτης εφαρμογής για τις οικοδομικές παρεμβάσεις (θερμομονώσεις δωμάτων και αλλαγή κουφωμάτων) και σε επίπεδο οριστικής για τις Η/Μ παρεμβάσεις (σύστημα θέρμανσης, Φ/Β σταθμός και αντικατάσταση φωτισμού), καθώς και μελέτη προσβασιμότητας ΑμεΑ, και συμπλήρωση - επικαιροποίηση τευχών δημοπράτησης προκειμένου για την υποβολή σχετικού αιτήματος προέγκρισης. </t>
  </si>
  <si>
    <t>Ενεργειακή Αναβάθμιση Κλειστού Γυμναστηρίου Δήμου Λέρου</t>
  </si>
  <si>
    <t>Δήμος Λέρου</t>
  </si>
  <si>
    <t xml:space="preserve">Εκκρεμεί η έκδοση οικοδομικής άδειας και Απόφασης παραχώρησης από την ΕΤΑΔ, μαζί με τη σχετική σύμβαση. Απαιτείται η εκπόνηση μελέτης προσβασιμότητας ΑμεΑ, σύμφωνα με τις οδηγίες της ΕΥΔ και στη συνέχεια η δέσμευση πίστωσης του Δήμου για τις μη επιλέξιμες δαπάνες (πρόσθετες παρεμβάσεις προσβασιμότητας ΑμεΑ, αντικατάσταση χωροδικτυώματος στέγης, παρκέ δαπέδου, κλπ) και επικαιροποίηση τευχών δημοπράτησης για την υποβολή αιτήματος προέγκρισης. </t>
  </si>
  <si>
    <t>Ενεργειακή αναβάθμιση 1ου ΕΠΑΛ Νάξου</t>
  </si>
  <si>
    <t>Δήμος Νάξου &amp; Μικρών Κυκλάδων</t>
  </si>
  <si>
    <t xml:space="preserve">Εκκρεμεί η έγκριση του ΔηΣΜΕ και η έγκριση από τον ΔΕΔΔΗΕ για την εγκατάσταση Φ/Β. 
Απαιτείται συμπλήρωση-επικαιροποίηση των τευχών δημοπράτησης, ώστε να περιληφθεί μελέτη προσβασιμότητας ΑμεΑ και μόνωση του κεντρικού δικτύου διανομής θέρμανσης.
Το κύριο υποέργο 1 προβλέπεται να υλοποιηθεί με το άρ. 50.1 του ν. 4412/2016. </t>
  </si>
  <si>
    <t>Ενεργειακή αναβάθμιση κτιριακού συγκροτήματος του πρώην 1ου Γυμνασίου Σύρου</t>
  </si>
  <si>
    <r>
      <rPr>
        <sz val="10"/>
        <color rgb="FF000000"/>
        <rFont val="Arial Narrow"/>
        <family val="2"/>
      </rPr>
      <t xml:space="preserve">Αναμένεται αναθεώρηση του Φακέλου Δημόσιας Σύμβασης του ΥΕ 1, με βάση τα στοιχεία του ΤΔΠ, λαμβάνοντας υπόψη ότι δεν απαιτείται Μελέτη Ενεργειακής Απόδοσης (ΜΕΑ) και Αρχιτεκτονική Μελέτη. Απαιτείται μελέτη ενεργειακής αναβάθμισης σε επίπεδο οριστικής μελέτης, η οποία θα πρέπει να περιλαμβάνει Η/Μ μελέτη για θέρμανση - ψύξη, μελέτη φωτοτεχνίας για τον φωτισμό, μελέτη BEMS, μελέτη για τον Φ/Β σταθμό και μελέτη συμπλήρωσης σημάνσεων για ΑμεΑ, όπως και τεύχη δημοπράτησης. 
Αναμένεται η απάντηση της Υπηρεσίας Νεωτέρων Μνημείων και Τεχνικών Έργων για τις παρεμβάσεις, ιδιαίτερα ως προς την εγκατάσταση των Φ/Β. </t>
    </r>
    <r>
      <rPr>
        <b/>
        <sz val="10"/>
        <color rgb="FF000000"/>
        <rFont val="Arial Narrow"/>
        <family val="2"/>
      </rPr>
      <t>Σύμφωνα με ενημέρωση τα Φ/Β δε γίνονται δεκτά.</t>
    </r>
    <r>
      <rPr>
        <sz val="10"/>
        <color rgb="FF000000"/>
        <rFont val="Arial Narrow"/>
        <family val="2"/>
      </rPr>
      <t xml:space="preserve"> Θα προταθεί διαφορετική αντιμετώπιση για την εξασφάλιση της βελτίωσης της ενεργειακής απόδοσης.</t>
    </r>
  </si>
  <si>
    <t>Ενεργειακή αναβάθμιση του Διοικητηρίου ΤΕΘ Ερμούπολης</t>
  </si>
  <si>
    <t>Απαιτείται συμπλήρωση του ΦΔΣ ανάθεσης των μελετών, σύμφωνα με τις οδηγίες της ΕΥΔ, όπως και πρόβλεψη για μελέτη επισκευής / αντικατάστασης της στέγης (χωροδικτύωμα και κεραμοσκεπή). Σε περίπτωση που προκύψει ανάγκη για εκτεταμένες παρεμβάσεις επισκευής ή/και ενίσχυσης της στέγης, οι σχετικές δαπάνες δεν μπορεί να είναι επιλέξιμες. Στη συνέχεια, μετά την εκπόνηση των μελετών, έγκρισή τους από το ΥΠΕΘΑ, η οποία επέχει θέση οικοδομικής άδειας και έγκριση από τον ΔΕΔΔΗΕ για το σύστημα ΑΠΕ (Φ/Β στοιχεία).</t>
  </si>
  <si>
    <t>Ενεργειακή αναβάθμιση Γυμνασίου και Λυκείων (ΓΕΛ-ΕΠΑΛ) Δήμου Τήνου</t>
  </si>
  <si>
    <t>Δήμος Τήνου</t>
  </si>
  <si>
    <t>Απαιτείται συμπλήρωση του ΦΔΣ ανάθεσης των μελετών, σύμφωνα με τις οδηγίες της ΕΥΔ (προσβασιμότητα ΑμεΑ, παρατηρήσεις ΚΤΥΠ Α.Ε. κ.α
Εκκρεμεί η  ολοκλήρωση της προβλεπόμενης διαδικασίας για την ορθή έγκριση του ΔηΣΜΕ.</t>
  </si>
  <si>
    <t>Ενεργειακή αναβάθμιση κτηρίου Υδροβιολογικού σταθμού Ρόδου του ΕΛ.ΚΕ.Θ.Ε.</t>
  </si>
  <si>
    <t>Ελληνικό Κέντρο Θαλλασίων Ερευνών (ΕΛ.ΚΕ.Θ.Ε.) / Κολοσσός  2047</t>
  </si>
  <si>
    <t>Υπογράφτηκε 16/10/2025 σύμβαση συνεργασίας με ΚΟΛΟΣΣΟΣ ΑΟΤΑ. Απαιτείται η εκπόνηση των λοιπών μελετών του έργου, η έκδοση της άδειας δόμησης και η επικαιροποίηση του ΠΕΑ.</t>
  </si>
  <si>
    <t>Ενεργειακή αναβάθμιση των κτιρίων του Επιμελητηρίου Δωδεκανήσου στη Ρόδο, Κω και Κάλυμνο</t>
  </si>
  <si>
    <t>Περιφέρεια Νοτίου Αιγαίου</t>
  </si>
  <si>
    <t xml:space="preserve">Απαιτείται τροποποίηση του σχεδίου σύμβασης συνεργασίας σύμφωνα με το ισχύον ΤΔΠ και τις παρατηρήσεις της ΕΥΔ και λήψη των απαραίτητων συλλογικών Αποφάσεων για τη σύναψη αυτής. 
Η ανάθεση των μελετών να γίνει σύμφωνα με τις παρατηρήσεις της ΕΥΔ (τεχνικό αντικείμενο, προσβαστιμότητα ΑμεΑ κ.α.)
Έχει σταλεί το με ΑΠ 3634/20-11-2025 έγγραφο και δεν υπήρξε καμία απόκριση. 
Δεν έχουμε στοιχεία με υπεύθυνο χειριστή από μέρους του δικαιούχου ή του φορέα υλοποίησης.
</t>
  </si>
  <si>
    <t>Αντιπλημμυρική προστασία οικισμού Αρχαγγέλου ν. Ρόδου</t>
  </si>
  <si>
    <t>Στάδιο εκκίνησης διαδικασίας εκπόνησης κτηματογραφικής μελέτης για τις απαλλοτριώσεις. Εκδόθηκε η ΑΕΠΟ. Απαιτείται προσθήκη υποέργου αρχαιολογίας. Θα ζητηθεί μνημόνιο και σχέδιο ΑΥΙΜ από την ΕΦΑΔ.</t>
  </si>
  <si>
    <t>16/1/2025</t>
  </si>
  <si>
    <t>Αντιπλημμυρική προστασία οικισμού Απολλώνων Ρόδου</t>
  </si>
  <si>
    <t>Έχει γίνει καθορισμός οριογραμμών ρέματος. Εξετάζεται αν απαιτείται απόκτηση μικρής ιδιωτικής έκτασης. Έχει εκδοθεί η ΠΠΔ. Στάδιο υποβολής αιτήματος δημοπράτησης για προέγκριση.</t>
  </si>
  <si>
    <t>Προστασία και αντιμετώπιση διαβρωμένων ακτών στον Δήμο Κω</t>
  </si>
  <si>
    <t>Δήμος Κω</t>
  </si>
  <si>
    <t>Η σύμβαση υπογράφτηκε 20/9/2021. Ανάδοχος ΑΡΧΙΜΗΔΗΣ ΑΤΕ με έκπτωση 44,01%. Το φυσικό και οικονομικό αντικείμενο ολοκληρώθηκε.</t>
  </si>
  <si>
    <t>1/6/2023 29/9/2023 17/6/2024</t>
  </si>
  <si>
    <t>Προστασία Ακτής Πλατύ Γιαλού Σίφνου από τη διάβρωση</t>
  </si>
  <si>
    <t>Η σύμβαση για τη μελέτη (1ο ΥΕ) υπογράφηκε 14/10/2021. Ανάδοχος Γιαμίν και συνεργάτες με έκπτωση 63,28%. Ζητήθηκαν 11/2025 συμπληρώσεις στην ακτομηχανική μελέτη, στην προμελέτη και στην ΜΠΕ. Εκδόθηκε διαπιστωτική πράξη από Επιτροπή της Κτηματικής Υπηρεσίας. Προεγκρίθηκε 2/2 παράταση έως 28/11/2026.</t>
  </si>
  <si>
    <t>Προστασία της παράκτιας ζώνης Καμαρίου Σαντορίνης</t>
  </si>
  <si>
    <t>Δήμος Θήρας</t>
  </si>
  <si>
    <t>Η σύμβαση για τη μελέτη (1ο ΥΕ) υπογράφτηκε 30/9/2021. Ανάδοχος ΤΡΙΤΩΝ με ποσοστό έκπτωσης 55,5%. Η εκπόνηση των μελετών έχει ολοκληρωθεί. Εκδόθηκε διαπιστωτική πράξη. Στάδιο περιβαλλοντικής αδειοδότησης. 19/9/25 στάλθηκε η ΜΠΕ για διαβούλευση. Εγκρίθηκε 2ος Σ.Π. με Σ.Σ.</t>
  </si>
  <si>
    <t>Δίκτυα Αποχέτευσης και Εγκαταστάσεις Επεξεργασίας και Διάθεσης Λυμάτων Δήμου Κέας - Β' φάση</t>
  </si>
  <si>
    <r>
      <rPr>
        <b/>
        <sz val="10"/>
        <color rgb="FF000000"/>
        <rFont val="Arial Narrow"/>
        <family val="2"/>
      </rPr>
      <t>ΥΕ 1 (ΕΕΛ):</t>
    </r>
    <r>
      <rPr>
        <sz val="10"/>
        <color rgb="FF000000"/>
        <rFont val="Arial Narrow"/>
        <family val="2"/>
      </rPr>
      <t xml:space="preserve"> Η σύμβαση υπογράφτηκε 21/2/2023 (Ανάδοχος Κ/Ξ ΣΜΙΛΗ ΑΤΕ - ΤΕΧΝΟΚΥΚΛΑΔΙΚΗ ΑΤΕ). Έγινε έγκριση της μελέτης εφαρμογής και είναι σε στάδιο υλοποίησης (σκυροδέματα) με μεγάλη καθυστέρηση.
Ο ανάδοχος έθεσε θέμα επικινδυνότητας πρανών και αποζημίωσης λόγω βλαβών (από Μάρτιο 2025).  Η Διευθύνουα υπηρεσία απάντησε (Ιούλιος 2025) ότι θα το εξετάσει συνολικά το ζήτημα με ΑΠΕ ο οποίος δεν έχει συνταχθεί.
Έχει υποβληθεί αίιτημα παράτασης από τον Ανάδοχο (12-5-2025?) και εκκρεμεί η υποβολή του για προέγκριση.
</t>
    </r>
    <r>
      <rPr>
        <b/>
        <sz val="10"/>
        <color rgb="FF000000"/>
        <rFont val="Arial Narrow"/>
        <family val="2"/>
      </rPr>
      <t xml:space="preserve">ΥΕ 2 (Συμπληρ. Δίκτυα Αποχέτευσης): </t>
    </r>
    <r>
      <rPr>
        <sz val="10"/>
        <color rgb="FF000000"/>
        <rFont val="Arial Narrow"/>
        <family val="2"/>
      </rPr>
      <t xml:space="preserve">Αφορά στην  ολοκλήρωσης των αναμονών ιδιωτικών συνδέσεων των δικτύων. Αναμένεται η έγκριση της δημοπράτησης.    </t>
    </r>
  </si>
  <si>
    <t>13/3/2024</t>
  </si>
  <si>
    <t>Δίκτυα Αποχέτευσης και Εγκαταστάσεις Επεξεργασίας Λυμάτων (ΕΕΛ) Απολλωνίας και Αρτεμώνα Δήμου Σίφνου - Β' φάση</t>
  </si>
  <si>
    <r>
      <rPr>
        <b/>
        <sz val="10"/>
        <color rgb="FF000000"/>
        <rFont val="Arial Narrow"/>
        <family val="2"/>
      </rPr>
      <t xml:space="preserve">ΥΕ 1 (Δίκτυα): </t>
    </r>
    <r>
      <rPr>
        <sz val="10"/>
        <color rgb="FF000000"/>
        <rFont val="Arial Narrow"/>
        <family val="2"/>
      </rPr>
      <t xml:space="preserve">Η σύμβαση υπογράφηκε 4/10/2019. Το υποέργο ολοκληρώθηκε.
</t>
    </r>
    <r>
      <rPr>
        <b/>
        <sz val="10"/>
        <color rgb="FF000000"/>
        <rFont val="Arial Narrow"/>
        <family val="2"/>
      </rPr>
      <t>ΥΕ 2 (ΕΕΛ):</t>
    </r>
    <r>
      <rPr>
        <sz val="10"/>
        <color rgb="FF000000"/>
        <rFont val="Arial Narrow"/>
        <family val="2"/>
      </rPr>
      <t xml:space="preserve"> Η δημοπράτηση προεγκρίθηκε 5/6/2024. Δημοπρατήθηκε στις 26/9/2024. Υποβλήθηκαν 3 προσφορές. Με την υπ' αριθμ. 494/26-11-2024 Απόφαση ΠΕ ΠΝΑ εγκρίθηκε το 1ο Πρακτικό, με βάση το οποίο αναδείχθηκε προσωρινός μειοδότης η εταιρεία "ΑΜΦΙΑΛΟΣ Ο.Ε." με έκπτωση 11%. Έγιναν αποδεκτές από ΕΑΔΗΣΥ προσφυγές και από τους 3 προσφέροντες. Έγινε δικαστική προσφυγή κατά της Απόφασης της ΕΑΔΗΣΥ. Εκδικάστηκε 18/5/2025. Με την Απόφαση 160/2025 ΠΕ ΠΝΑ ακυρώθηκε ο διαγωνισμός και εγκριθηκε επαναδημοπράτηση. Με την Απόφαση Α704/2025/14-8-2025 της ΕΑΔΗΣΥ αναστέλλεται η εκτέλεση της 160/2025 μέχρι την έκδοση απόφασης της ΕΑΔΗΣΥ επί νέας (από 2-8-2025) προδικαστικής προσφυγής.
</t>
    </r>
    <r>
      <rPr>
        <b/>
        <sz val="10"/>
        <color rgb="FF000000"/>
        <rFont val="Arial Narrow"/>
        <family val="2"/>
      </rPr>
      <t>ΥΕ 5 (Απαλλοτριώσεις):</t>
    </r>
    <r>
      <rPr>
        <sz val="10"/>
        <color rgb="FF000000"/>
        <rFont val="Arial Narrow"/>
        <family val="2"/>
      </rPr>
      <t xml:space="preserve"> Οι απαλλοτριώσεις υπήχθησαν στο άρ. 7Α του ν.2882/2001 με ΠΥΣ. 
Ολοκληρώθηκε η διαδικασία καταχώρησης στο Κτηματολόγιο της απόφασης κήρυξης αναγκαστικής απαλλοτρίωσης 20/11/2024.
Δεν υπάρχουν πληροφορίες για το αν έχει κατατεθεί αίτηση στο Εφετείο Σύρου.</t>
    </r>
  </si>
  <si>
    <t>29/4/2024 ΟΕ</t>
  </si>
  <si>
    <t xml:space="preserve">Δίκτυα αποχέτευσης και ΕΕΛ Δήμου Σύμης </t>
  </si>
  <si>
    <r>
      <rPr>
        <b/>
        <sz val="10"/>
        <color rgb="FF000000"/>
        <rFont val="Arial Narrow"/>
        <family val="2"/>
      </rPr>
      <t>ΥΕ 1 (Δίκτυα):</t>
    </r>
    <r>
      <rPr>
        <sz val="10"/>
        <color rgb="FF000000"/>
        <rFont val="Arial Narrow"/>
        <family val="2"/>
      </rPr>
      <t xml:space="preserve"> Ανάδοχος Κ/Ξ 3K-VAST MAKE IKE, έκπτωση 35,33%. Η σύμβαση υπεγράφη 13/4/2022.
Έχει γίνει διακοπή των εργασιών. Λόγω ανάγκης τροποποίησης της μελέτης η οποία θα οδηγήσει σε σημαντική αύξηση του π/υ θα γίνει διάλυση της εργολαβίας. Απαιτείται προετοιμασία τευχών δημοπράτησης με το αρθ. 50 που να ικανοποιούν τις απαιτήσεις της αρχαιολογίας και τις δυσκολίες του έργου. 
</t>
    </r>
    <r>
      <rPr>
        <b/>
        <sz val="10"/>
        <color rgb="FF000000"/>
        <rFont val="Arial Narrow"/>
        <family val="2"/>
      </rPr>
      <t>ΥΕ 2 (ΕΕΛ):</t>
    </r>
    <r>
      <rPr>
        <sz val="10"/>
        <color rgb="FF000000"/>
        <rFont val="Arial Narrow"/>
        <family val="2"/>
      </rPr>
      <t xml:space="preserve"> Ανάδοχος ΣΜΙΛΗ ΑΕ, έκπτωση 0,52%. 
Η σύμβαση υπογράφτηκε 23/12/2021. 
Εγκρίθηκε 30/11/2023 η μελέτη εφαρμογής. 
Στάδιο κατασκευής οικοδομικών εργασιών. Υπό σύνταξη ΑΠΕ. 
Εκκρεμεί έγκριση παραχώρησης χώρου από Κτηματική. </t>
    </r>
  </si>
  <si>
    <t>29/4/2024 ΟΕ 16/5/2025</t>
  </si>
  <si>
    <t>Κατασκευή έργων διαχείρισης λυμάτων οικισμών Αντιμάχειας και Κεφάλου νήσου Κω - Β΄ φάση</t>
  </si>
  <si>
    <t>ΔΕΥΑ Κω</t>
  </si>
  <si>
    <r>
      <rPr>
        <b/>
        <sz val="10"/>
        <color rgb="FF000000"/>
        <rFont val="Arial Narrow"/>
        <family val="2"/>
      </rPr>
      <t xml:space="preserve">ΥΕ 1 (Δίκτυα Αποχέτευσης) : </t>
    </r>
    <r>
      <rPr>
        <sz val="10"/>
        <color rgb="FF000000"/>
        <rFont val="Arial Narrow"/>
        <family val="2"/>
      </rPr>
      <t xml:space="preserve">Συμβασιοποιήθηκε στις 25/6/2018. Καθυστέρησε η ολοκλήρωση λόγω και της εύρεσης αρχαίων. Στις 5/6/2024 υποβλήθηκε από τον Ανάδοχο αίτηση διάλυσης. Θα κλείσει η εργολαβία με περικοπή φυσικού και οικονομικού αντικειμένου.
Με την υπ' αριθμ. 135/10-10-2025 Απόφαση ΔΣ ΔΕΥΑ Κω εγκρίθηκε η διάλυση της εργολαβίας.
Εγκρίθηκε 10/10 ο 4ος μειωτικός ΑΠΕ.
Θα ακολουθήσει επαναδημοπράτηση του λοιπού αντικείμενου.
</t>
    </r>
    <r>
      <rPr>
        <b/>
        <sz val="10"/>
        <color rgb="FF000000"/>
        <rFont val="Arial Narrow"/>
        <family val="2"/>
      </rPr>
      <t xml:space="preserve">ΥΕ 2 (ΕΕΛ) : </t>
    </r>
    <r>
      <rPr>
        <sz val="10"/>
        <color rgb="FF000000"/>
        <rFont val="Arial Narrow"/>
        <family val="2"/>
      </rPr>
      <t xml:space="preserve">Συμβασιοποιήθηκε στις 3/6/2021, η κατασκευή και η δοκιμαστική λειτουργία έχουν ολοκληρωθεί. 
</t>
    </r>
    <r>
      <rPr>
        <b/>
        <sz val="10"/>
        <color rgb="FF000000"/>
        <rFont val="Arial Narrow"/>
        <family val="2"/>
      </rPr>
      <t xml:space="preserve">ΥΕ 3 (Αρχαιολογικές εργασίες) : </t>
    </r>
    <r>
      <rPr>
        <sz val="10"/>
        <color rgb="FF000000"/>
        <rFont val="Arial Narrow"/>
        <family val="2"/>
      </rPr>
      <t>Η ΑΥΙΜ υπογράφτηκε 12/10/2018 ενώ μετά την 8η τροποποίησή της είχε π/υ 586.251,70 € (π/υ Β΄ Φάσης: 100.000,00 €). Η συνέχιση της αρχαιολογίας συναρτάται με το έργο κατασκευής των δικτύων αποχέτευσης.</t>
    </r>
  </si>
  <si>
    <t>29/4/2024 ΟΕ 4/7/2025</t>
  </si>
  <si>
    <t>Εγκατάσταση Επεξεργασίας και Διάθεσης Λυμάτων Δήμου Χάλκης - Β' Φάση</t>
  </si>
  <si>
    <r>
      <rPr>
        <b/>
        <sz val="10"/>
        <color rgb="FF000000"/>
        <rFont val="Arial Narrow"/>
        <family val="2"/>
      </rPr>
      <t>Υ/Ε 1</t>
    </r>
    <r>
      <rPr>
        <sz val="10"/>
        <color rgb="FF000000"/>
        <rFont val="Arial Narrow"/>
        <family val="2"/>
      </rPr>
      <t xml:space="preserve"> </t>
    </r>
    <r>
      <rPr>
        <b/>
        <sz val="10"/>
        <color rgb="FF000000"/>
        <rFont val="Arial Narrow"/>
        <family val="2"/>
      </rPr>
      <t>(ΕΕΛ)</t>
    </r>
    <r>
      <rPr>
        <sz val="10"/>
        <color rgb="FF000000"/>
        <rFont val="Arial Narrow"/>
        <family val="2"/>
      </rPr>
      <t xml:space="preserve">: Η σύμβαση υπογράφτηκε 12/4/2022 (Ανάδοχος: ΣΥΡΜΕΤ). Στάδιο υλοποίησης με σημαντική καθυστέρηση. Εγκρίθηκε 22/1/2024 ο 1ος υπερβατικός ΑΠΕ. Απορρίφθηκε 9/12 σχέδιο 2ου ΑΠΕ. Προεγκρίθηκε 17/12 παράταση έως 12/11/2026 (12/2/2026). Εξετάζεται η αφαίρεση του δρόμου και η προσθήκη του αντικειμένου αυτού στο ΥΕ4.
</t>
    </r>
    <r>
      <rPr>
        <b/>
        <sz val="10"/>
        <color rgb="FF000000"/>
        <rFont val="Arial Narrow"/>
        <family val="2"/>
      </rPr>
      <t>Υ/Ε 2 (Συνδέσεις ΟΚΩ)</t>
    </r>
    <r>
      <rPr>
        <sz val="10"/>
        <color rgb="FF000000"/>
        <rFont val="Arial Narrow"/>
        <family val="2"/>
      </rPr>
      <t xml:space="preserve">: Ενεργοποιήθηκε με την υπ' αριθμ. 181/29-5-2025 Απόφαση ΠΕ ΠΝΑ. Σε στάδιο υλοποίησης των εργασιών σύνδεσης από συνεργείο του ΔΕΔΔΗΕ.
</t>
    </r>
    <r>
      <rPr>
        <b/>
        <sz val="10"/>
        <color rgb="FF000000"/>
        <rFont val="Arial Narrow"/>
        <family val="2"/>
      </rPr>
      <t>Υ/Ε 3 (Μελέτη αντικατάστασης τμήματος αγωγού προσαγωγής)</t>
    </r>
    <r>
      <rPr>
        <sz val="10"/>
        <color rgb="FF000000"/>
        <rFont val="Arial Narrow"/>
        <family val="2"/>
      </rPr>
      <t xml:space="preserve">: Η σύμβαση υπογράφτηκε 1/10/2024. Η μελέτη ολοκληρώθηκε.
</t>
    </r>
    <r>
      <rPr>
        <b/>
        <sz val="10"/>
        <color rgb="FF000000"/>
        <rFont val="Arial Narrow"/>
        <family val="2"/>
      </rPr>
      <t>Υ/Ε4 (Αγωγός Προσαγωγής):</t>
    </r>
    <r>
      <rPr>
        <sz val="10"/>
        <color rgb="FF000000"/>
        <rFont val="Arial Narrow"/>
        <family val="2"/>
      </rPr>
      <t xml:space="preserve"> Δημοπρατήθηκε 18/9/2025 και ήταν άγονος. Στάδιο επικαιροποίησης μελέτης - τευχών και επαναδημοπράτησης.</t>
    </r>
  </si>
  <si>
    <t>Αντικατάσταση - Επέκταση δικτύου ύδρευσης των οικισμών Χώρας, Δρυοπίδας και Μέριχα Κύθνου</t>
  </si>
  <si>
    <t>Η σύμβαση υπογράφτηκε 10/6/2022. 
Ανάδοχος ΣΜΙΛΗ ΑΤΕ, έκπτωση 18,64%. 
Βεβαίωση περαίωσης 5/9/2023.
Εκκρεμεί η κατασκευή των ιδιωτικών συνδέσεων. 
Προεγκρίθηκε 15/5/2024 σχέδιο 2ου μειωτικού τακτοποιητικού ΑΠΕ και 1ης ΣΣ.
Εκκρεμεί από 19/8/2024 συμόρφωση σε συστάσεις μετά από επιτόπια επαλήθευση. Έγινε υπενθύμιση 7/11/2025.
Από πληροφορίες (ΣΜΙΛΗ ΑΤΕ) η αποκατάσταση θα αρχίσε εντός του Φεβ.2026</t>
  </si>
  <si>
    <t>26/6/2023 16/10/2023 13/1/2025 15/12/2025</t>
  </si>
  <si>
    <t>Αναβάθμιση Υποδομών Ύδρευσης Πάρου</t>
  </si>
  <si>
    <t>ΔΕΥΑ Πάρου</t>
  </si>
  <si>
    <r>
      <rPr>
        <b/>
        <sz val="10"/>
        <color rgb="FF000000"/>
        <rFont val="Arial Narrow"/>
        <family val="2"/>
      </rPr>
      <t>ΥΕ 1 (Αφαλάτωση): </t>
    </r>
    <r>
      <rPr>
        <sz val="10"/>
        <color rgb="FF000000"/>
        <rFont val="Arial Narrow"/>
        <family val="2"/>
      </rPr>
      <t xml:space="preserve">Στον 1ο διαγωνισμό κατατέθηκαν προδικαστικές προσφυγές και από τους 2 προσφέροντες Οικονομικούς Φορείς και η ΕΑΑΔΗΣΥ ζήτησε την απόρριψή τους. Με την υπ' αριθμ. 130/6-11-2025 Απόφαση ΔΣ απορρίφθηκαν οι προσφορές και ματαιώθηκε ο διαγωνισμός. Προεγκρίθηκε 13/1/2026 η επαναδημοπράτηση της προμήθειας.
</t>
    </r>
    <r>
      <rPr>
        <b/>
        <sz val="10"/>
        <color rgb="FF000000"/>
        <rFont val="Arial Narrow"/>
        <family val="2"/>
      </rPr>
      <t xml:space="preserve">ΥΕ 2 (Αντικατάσταση Δικτ. Υδρευσης Αρχιλόχου): </t>
    </r>
    <r>
      <rPr>
        <sz val="10"/>
        <color rgb="FF000000"/>
        <rFont val="Arial Narrow"/>
        <family val="2"/>
      </rPr>
      <t>Η σύμβαση υπογράφτηκε 16/6/2025. Ανάδοχος: Τεχνοκυκλαδική ΑΤΕ, έκπτωση 17,82%. Στάδιο υλοποίησης.</t>
    </r>
  </si>
  <si>
    <t>Κατασκευή δεξαμενής ύδρευσης στην Καρδάμαινα Κω</t>
  </si>
  <si>
    <t xml:space="preserve">Η σύμβαση υπογράφηκε 23/2/2023 (ανάδοχος: ΤΣΑΤΤΑΛΙΟΣ ΜΙΧ. –ΚΟΣΜΟΣ ΘΕΟΔ. Ο.Ε.). Το υποέργο ολοκληρώθηκε. Εκκρεμεί η ηλεκτροδότηση. </t>
  </si>
  <si>
    <t>2/4/2024 16/1/2025 19/12/2025</t>
  </si>
  <si>
    <t>Αντικατάσταση δικτύου διανομής νερού πόλης Κω</t>
  </si>
  <si>
    <r>
      <t>Προεγκρίθηκε 21/1 η υπογραφή σύμβασης. Ανάδοχος</t>
    </r>
    <r>
      <rPr>
        <i/>
        <sz val="10"/>
        <color rgb="FF000000"/>
        <rFont val="Arial Narrow"/>
        <family val="2"/>
      </rPr>
      <t>: 3Κ Τεχνική ΑΤΕ με ποσοστό έκπτωσης 17,48%, 577.635,92 €</t>
    </r>
    <r>
      <rPr>
        <sz val="10"/>
        <color rgb="FF000000"/>
        <rFont val="Arial Narrow"/>
        <family val="2"/>
      </rPr>
      <t>).</t>
    </r>
  </si>
  <si>
    <t>2/4/2024 19/12/2025</t>
  </si>
  <si>
    <t>Αναβάθμιση μονάδας αφαλάτωσης Ερμούπολης Σύρου</t>
  </si>
  <si>
    <t>ΔΕΥΑ Σύρου</t>
  </si>
  <si>
    <t>Η σύμβαση υπογράφτηκε στις 20/12/2024. Ανάδοχος WATERA HELLAS ABEE. Η προμήθεια ολοκληρώθηκε.</t>
  </si>
  <si>
    <t>Δίκτυο ύδρευσης Κοινότητας Άρνης, Δήμου Άνδρου</t>
  </si>
  <si>
    <t>Δήμος Άνδρου</t>
  </si>
  <si>
    <t>Η σύμβαση υπογράφτηκε 14/7/2025. Ανάδοχος: "Α. ΝΙΚΟΛΙΑΣ ΕΕ", έκπτωση 16,91%. Στάδιο έναρξης εργασιών.</t>
  </si>
  <si>
    <t>10/4/2024 30/7/2025 21/11/2025</t>
  </si>
  <si>
    <t>Προμήθεια και εγκατάσταση τριών δεξαμενών ύδρευσης Δ. Μήλου</t>
  </si>
  <si>
    <r>
      <rPr>
        <sz val="10"/>
        <color rgb="FF000000"/>
        <rFont val="Arial Narrow"/>
        <family val="2"/>
      </rPr>
      <t xml:space="preserve">Προεγκρίθηκε 22/1 η επαναδημοπράτηση. 
Δημοπρατήθηκε 27/3/2025. Μειοδότης: AQUASTAR με ποσό </t>
    </r>
    <r>
      <rPr>
        <b/>
        <sz val="10"/>
        <color rgb="FF000000"/>
        <rFont val="Arial Narrow"/>
        <family val="2"/>
      </rPr>
      <t>600.160,00</t>
    </r>
    <r>
      <rPr>
        <sz val="10"/>
        <color rgb="FF000000"/>
        <rFont val="Arial Narrow"/>
        <family val="2"/>
      </rPr>
      <t xml:space="preserve"> € με ΦΠΑ.
Εγκρίθηκαν τα πρακτικά του διαγωνισμού, και η κατακύρωση με την υπ' αριθμ. 92/7-7-2025 Απόφαση Δημοτικής Επιτροπής.
Υποβλήθηκαν προδικαστικές προσφυγές και από τους δύο συμμετέχοντες στο διαγωνισμό (και παρεμβάσεις) στην ΕΑΔΗΣΥ, η οποίες απορρίφθηκαν με Αποφάσεις που εκδόθηκαν στις 2/10.
Εν συνεχεία έγινε προσφυγή στο διοικητικό Εφετείο και αναμένεται η έκδοση Απόφασης.</t>
    </r>
  </si>
  <si>
    <t>Αντικατάσταση Δικτύου Ύδρευσης Καταπόλων Αμοργού</t>
  </si>
  <si>
    <t>Η σύμβαση υπογράφτηκε 17/2/2025. Ανάδοχος “Α.ΝΙΚΟΛΙΑΣ ΕΕ” με έκπτωση 26%. 
Στάδιο υλοποίησης εργασιών.</t>
  </si>
  <si>
    <t>4/4/2024 24/3/2025</t>
  </si>
  <si>
    <t>Αναβάθμιση Συστήματος Προσκρουστήρων Λιμένα Μυκόνου</t>
  </si>
  <si>
    <t>Δημοτικό Λιμενικό Ταμείο Μυκόνου</t>
  </si>
  <si>
    <t>ΥΕ1:11/12/2025 υπογράφτηκε η σύμβασης. Ανάδοχος: ΣΙΠΣΕΙΦ. Υποβλήθηκε 22/1 αίτημα τροποποίησης της σύμβασης για προέγκριση.
ΥΕ2: 5/10/2022 υπογράφτηκε η σύμβαση. Ανάδοχος: OCEANICA ENGINEERING
ΥΕ3: 9/12/2025 υπογράφτηκε η σύμβαση. Ανάδοχος: OCEANICA ENGINEERING</t>
  </si>
  <si>
    <t>31/7/2023 16/12/2025</t>
  </si>
  <si>
    <t>Βελτίωση Εγκαταστάσεων Παλαιού Λιμένα Μυκόνου</t>
  </si>
  <si>
    <t>Στάδιο εξασφάλισης των απαραίτητων εγκρίσεων (ΕΦΑΚ και ΥΝΑΝΠ για έγκριση εκτέλεσης έργου) για τα ΥΕ 2 και 3, μετά την οριστικοποίηση του ΦΑ. Στάδιο σύνταξης ΤΔ βάσει επικαιροποιημένων μελετών, όπως ΦΑΠ για το ΥΕ 1 και σύνταξης επικαιροποιημένων μελετών προμήθειας και ΤΔ για τα ΥΕ 2 και 3.</t>
  </si>
  <si>
    <t>17/7/2025</t>
  </si>
  <si>
    <t>Προμήθεια και εγκατάσταση συστημάτων ασφαλείας (ISPS) στο λιμάνι Πόθιας Καλύμνου</t>
  </si>
  <si>
    <t>Δημοτικό Λιμενικό Ταμείο Καλυμνίων</t>
  </si>
  <si>
    <t>Στάδιο υπογραφής Προγραμματικής Σύμβασης, συμπλήρωσης μελέτης και επικαιροποίησης τευχών δημοπράτησης όπως αναφέρεται στο ΦΑΠ.</t>
  </si>
  <si>
    <t>Προμήθεια και Εγκατάσταση Συστημάτων Ασφαλείας (ISPS) στα λιμάνια Σύμης, Καστελόριζου, Κάσου, Πηγαδίων και Διαφανίου Καρπάθου</t>
  </si>
  <si>
    <t>Δημοτικό Λιμενικό Ταμείο Νότιας Δωδεκανήσου</t>
  </si>
  <si>
    <t>Στάδιο εξασφάλισης σύμφωνης γνώμης ΕΦΑΔ και έγκρισης εκτέλεσης έργου από ΥΝΑΝΠ. Επικαιροποίηση μελέτης προμήθειας και τευχών δημοπράτησης όπως αναφέρεται στο ΦΑΠ.</t>
  </si>
  <si>
    <t>17/7/2025 22/7/2025 ΟΕ</t>
  </si>
  <si>
    <t>Βελτίωση λιμένα Ηρακλειάς</t>
  </si>
  <si>
    <t>Δήμος Νάξου και Μικρών Κυκλάδων</t>
  </si>
  <si>
    <t>Στάδιο υπογραφής νέας Προγραμματικής Σύμβασης, ανάθεσης υπηρεσιών ελέγχου γεωτεχνικών παραδοχών (ΥΕ 2) και ολοκλήρωσης καθορισμού εξομοιούμενης ΧΖΛ. Επικαιροποίηση ΤΔ όπως ΦΑΠ.</t>
  </si>
  <si>
    <t>Βελτίωση Επαρχιακής Οδού Κιόνια - Αγία Μαρίνα Τήνου</t>
  </si>
  <si>
    <t>Εγκρίθηκε 13/6/2025 η μελέτη κτηματογράφησης και οι πράξεις αναλογισμού. Έκκρεμεί η έγκριση για να κηρυχθεί η απαλλοτρίωση. Θα δημοπρατηθεί με το άρθ. 50. Ολοκληρώθηκε η σύμβαση με τον τεχνικό σύμβουλο για την προετοιμασία του διαγωνισμού. Αναμένται η αυτοδίκαιη παραλαβή του παραδοτέου του συμβούλου και η υποβολή αιτήματος για την προέγκριση της δαπάνης.</t>
  </si>
  <si>
    <t>Κατασκευή νέου τεχνικού γεφύρωσης ποταμού Γαδουρά επί της Εθνικής Οδού
Ρόδου - Λίνδου</t>
  </si>
  <si>
    <t>Υποβλήθηκε η μελέτη κτηματολογίου και εκκρεμεί η έγκρισή της. Θα δημοπρατηθεί με το άρθ. 50. Η σύμβαση με τεχνικό σύμβουλο προετοιμασίας των τευχών δημοπράτησης υπογράφτηκε 29/10/2025. Αναμένεται η υποβολή αιτήματος δημοπράτης για προέγκριση εντός Μαϊου.</t>
  </si>
  <si>
    <t>Βελτίωση οδού προς παραλία Αγίας Άννας &amp; Μονή Χοζοβιώτισσας, ν. Αμοργού</t>
  </si>
  <si>
    <t xml:space="preserve">Η σύμβαση για τη συμπλήρωση της μελέτης σε επίπεδο οριστικής υπογράφτηκε 12/12/2024. Ολοκληρώθηκε. Προεγκρίθηκε 18/2 η δημοπράτηση του κυρίως ΥΕ. </t>
  </si>
  <si>
    <t>17/7/2024 2/12/2025 ΟΕ</t>
  </si>
  <si>
    <t>Βελτίωση της Οδικής Ασφάλειας Επαρχιακού Οδικού Δικτύου Νήσου Σύμης</t>
  </si>
  <si>
    <t xml:space="preserve">Η σύμβαση υπογράφτηκε 6/5/2022. Ανάδοχος: «Κ/Ξ ΧΑΤΖΗΚΑΛΦΑΣ ΝΙΚΟΛΑΟΣ - VAST - MAKE I.K.E.», μέση έκπτωση 13,44%. Το φυσικό αντικείμενο ολοκληρώθηκε. </t>
  </si>
  <si>
    <t>6/7/2023 17/12/2024 21/5/2025 23/12/2025</t>
  </si>
  <si>
    <t>Βελτίωση Ασφάλειας Επαρχιακού Οδικού Δικτύου Δυτικού Άξονα Νήσου Ρόδου</t>
  </si>
  <si>
    <t>Η σύμβαση υπογράφτηκε 28/11/2023. Ανάδοχος Χατζηκάλφας Ν. με έκπτωση 36%. Το φυσικό αντικείμενο ολοκληρώθηκε.</t>
  </si>
  <si>
    <t>4/7/2023 4/9/2024 22/11/2024 30/5/2025 23/12/2025</t>
  </si>
  <si>
    <t>Βελτίωση Ασφάλειας Επαρχιακού Οδικού Δικτύου νήσου Λέρου</t>
  </si>
  <si>
    <t xml:space="preserve">Τροποποιήθηκε 20/6 το φυσικό και οικονομικό αντικείμενο. Προεγκρίθηκε 15/7 η δημοπράτηση. Δημοπρατήθηκε 11/9/2025. Στάδιο έγκρισης 3ου πρακτικού. Προσωρινός μειοδότης Νικολιάς. </t>
  </si>
  <si>
    <t>6/7/2023 20/6/2025</t>
  </si>
  <si>
    <t>Εκσυγχρονισμός και επέκταση του Δημοτικού Σχολείου Χώρας Άνδρου</t>
  </si>
  <si>
    <t xml:space="preserve">Δήμος Άνδρου </t>
  </si>
  <si>
    <t>Η σύμβαση για το κύριο υποέργο υπογράφτηκε 20/7/2021. Το σχολείο ολοκληρώθηκε και λειτουργεί.</t>
  </si>
  <si>
    <t>16/6/2023 10/8/2023 31/5/2024 23/12/2024</t>
  </si>
  <si>
    <t>Επέκταση Νηπιαγωγείου Καταπόλων Αμοργού</t>
  </si>
  <si>
    <t>Η σύμβαση για το κύριο ΥΕ1 υπογράφτηκε την 1/3/2022 Ανάδοχος: VASTE - MAKE IKE. Εκκρεμεί δημοσιονομική διόρθωση για την αλλαγή αντλίας θερμότητας.
Υπογράφτηκε στις 22/5/2024 η σύμβαση για το ΥΕ2. Υπογράφτηκε στις 27/5/2024 η σύμβαση για το ΥΕ5.
Υπογράφτηκε στις 29/5/2024 η σύμβαση για το ΥΕ4.
Υπογράφτηκε στις 17/6/2024 η σύμβαση για το ΥΕ6.
Υπογράφτηκε στις 27/9/2024 η σύμβαση για το ΥΕ3 (προμήθεια συνθετικού χλοοτάπητα).
Υπογράφτηκε στις 27/9/2024 η σύμβαση για το ΥΕ7 (προμήθεια οργάνων παιδικής χαράς). Το φυσικό αντικείμενο ολοκληρώθηκε και το έργο λειτουργεί.</t>
  </si>
  <si>
    <t>21/6/2023 1/5/2024 12/3/2025</t>
  </si>
  <si>
    <t>Στατική Ενίσχυση και Ενεργειακή Αναβάθμιση Δημοτικού Σχολείου Πολλωνίων Μήλου</t>
  </si>
  <si>
    <t>Στάδιο ολοκλήρωσης μελετών και έγκρισης μελέτης πυροπροστασίας. Στάλθηκε 20/10 ΔΠΠΠ με προθεσμία συμμόρφωσης έως 31/12. Τέθηκε 26/1 σε επιτήρηση με προθεσμία 28/2 για την υποβολή αιτήματος δημοπράτησης για προέγκριση.</t>
  </si>
  <si>
    <t>29/10/2024</t>
  </si>
  <si>
    <t>Στατική ενίσχυση και ενεργειακή αναβάθμιση σχολικών μονάδων δευτεροβάθμιας εκπαίδευσης Δ. Νάξου &amp; Μικρών Κυκλάδων</t>
  </si>
  <si>
    <t>Η σύμβαση εκπόνησης απαιτούμενων μελετών για το Γυνάσιο Χαλκείου (υποέγο 2) υπογράφτηκε 16/10/2025. Στάδιο εκπόνησης. Η εκπόνηση των μελετών για το 1o Γυμνάσιο Νάξου (Χώρα) ανατέθηκε με πόρους του Δήμου. Ημερομηνία σύμβασης 18/12/2025 με χρονοδιάγραμμα 4 μηνών.</t>
  </si>
  <si>
    <t>Κατασκευή κτιρίου πολλαπλών χρήσεων στο ΕΠΑΛ Νάξου</t>
  </si>
  <si>
    <t>Στάδιο υποβολής φακέλου για αναθεώρηση της οικοδομικής άδειας μετά τις τοποποιήσεις - συμπληρώσεις που έγιναν στη μελέτη. Υποβλήθηκε 25/11 ΤΔΠ γιατί έχει αυξηθεί ο π/υ.</t>
  </si>
  <si>
    <t>Αναβάθμιση - επέκταση Δημοτικού Σχολείου Φρυ Κάσου</t>
  </si>
  <si>
    <t>Δήμος Κάσου / Κολοσσος 2047</t>
  </si>
  <si>
    <t xml:space="preserve">Υπογράφτηκε 6/8/2025 προγραμματική σύμβαση με ΚΟΛΟΣΣΟΣ ΑΟΤΑ. Στάδιο τροποποίησης τοπικού ρυμοτομικού, εξαγοράς οικοπέδου (υποβλήθηκε 17/2 ΤΔΥ) και ολοκλήρωσης μελέτης από τη ΜΟΔ ΑΕ. </t>
  </si>
  <si>
    <t>Ανέγερση νηπιαγωγείου στον Αδάμαντα Μήλου</t>
  </si>
  <si>
    <t xml:space="preserve">Προεγκρίθηκε 11/9 η δημοπράτηση της μελέτης. </t>
  </si>
  <si>
    <t>Αποκατάσταση και επέκταση κτιρίου για χρήση από το 3ο Νηπιαγωγείο Κω</t>
  </si>
  <si>
    <t>Απορρίφθηκε 20/3/2025 αίτημα δημοπράτησης. Τέθηκε 26/1 σε επιτήρηση με προθεσμία 28/2 για την υποβολή αιτήματος δημοπράτησης για προέγκριση. Εκκρεμεί η ολοκλήρωση αρχαιολογικής διερεύνησης και έκδοση άδειας δόμησης.</t>
  </si>
  <si>
    <t>Ανέγερση Ολοήμερου Νηπιαγωγείου Παστίδας Ρόδου</t>
  </si>
  <si>
    <t>Δήμος Ρόδου</t>
  </si>
  <si>
    <t>Εγκρίθηκε 27/1/2026 το κτιριολογικό πρόγραμμα. Στείλαμε ΔΠΠΠ με προθεσμία συμμόρφωσης 30/1. Υποβλήθηκε 28/1 αίτημα δημοπράτησης για προέγκριση.</t>
  </si>
  <si>
    <t>Αναβάθμιση κτιρίου για τη στέγαση του νηπιαγωγείου Γαλανάδου Νάξου</t>
  </si>
  <si>
    <t>Η σύμβαση υπογράφτηκε στις 29/9/2025. Ανάδοχος: ΑΜΕΡΓΟΝ ΙΚΕ. Στάδιο υλοποίησης.</t>
  </si>
  <si>
    <t>10/12/2024 2/10/2025</t>
  </si>
  <si>
    <t>Αναβάθμιση ηλεκτρονικού εξοπλισμού Πανεπιστημίου Αιγαίου</t>
  </si>
  <si>
    <t>Οι συμβάσεις για τα ΥΕ 1 &amp; 2 υπογράφτηκαν 6/6/2023 και 8/6/2023 και για τα ΥΕ 3 και 4 υπογράφτηκαν 10/2/2025 και 10/02/2025. Ο εξοπλισμός παραδόθηκε και παραλήφθηκε. 
Η πράξη ολοκληρώθηκε.</t>
  </si>
  <si>
    <t>16/6/2023 22/11/2023 2/12/2024</t>
  </si>
  <si>
    <t>Εξοπλισμός ΤΠΕ εκπαιδευτικών δομών πρωτοβάθμιας και δευτεροβάθμιας εκπαίδευσης
Περιφέρειας Νοτίου Αιγαίου</t>
  </si>
  <si>
    <t>Υπουργείο Παιδείας, Θρησκευμάτων &amp; Αθλητισμού-ΔΤΥ</t>
  </si>
  <si>
    <t>Η πράξη περιλαμβάνει 3 ΥΕ προμηθειών. Στάδιο υποβολής αιτήματος δημοπράτησης για προέγκριση.</t>
  </si>
  <si>
    <t>23/12/2025</t>
  </si>
  <si>
    <t>Προμήθεια τεχνικού και εκπαιδευτικού εξοπλισμού για τις Ακαδημίες Εμπορικού Ναυτικού Καλύμνου και Σύρου</t>
  </si>
  <si>
    <t xml:space="preserve">Υπουργείο Ναυτιλίας και Νησιωτικής  Πολιτικής
</t>
  </si>
  <si>
    <t>Προεγκρίθηκε 8/12 η δημοπράτησης. Δημοσίευση διακήρυξης στις 16/12/2025 (αποστολή στην ΕΕ). Αρχική καταληκτική ημερομηνία υποβολής προσφορών 17/2/2026.  Αρχική ημερομηνία αποσφράγισης προσφορών 24/2/2026.
Στις 8/1/2026 έγινε τροποποίηση της διακήρυξης λόγω ενός λάθους στις τεχνικές προδιαγραφές ενός είδους. ΝΕΑ καταληκτική ημερομηνία υποβολής προσφορών 4/3/2026 και ΝΕΑ ημερομηνία αποσφράγισης προσφορών 10/3/2026.</t>
  </si>
  <si>
    <t>Bρεφονηπιακός σταθμός Φιλωτίου Νάξου</t>
  </si>
  <si>
    <t>Η σύμβαση υπογράφτηκε 5/5/2021. Ανάδοχος ΜΤ ΑΤΕ με έκπτωση 33%. Το φυσικό αντικείμενο ολοκληρώθηκε. 
Οι συμβάσεις για τις προμήθειες υπογράφτηκαν: ΥΕ3 27/12/2022, ΥΕ4 27/12/2022, ΥΕ5 23/12/2022, ΥΕ6 23/12/2022, ΥΕ7 23/12/2022 και ΥΕ8 27/12/2022. Ο εξοπλισμός παραδόθηκε. 
ΥΕ9: Σύνδεση με ΔΕΔΔΗΕ.
Ο Βρεφονηπιακός σταθμός λειτουργεί.</t>
  </si>
  <si>
    <t>22/5/2023 5/10/2023 2/12/2024</t>
  </si>
  <si>
    <t>Βρεφονηπιακός σταθμός Μαρμάρων ν. Πάρου</t>
  </si>
  <si>
    <t>Η σύμβαση υπογράφτηκε 3/2/2021. Ανάδοχος ΑΔΑΜΙΔΗΣ με έκπτωση 32,28%. Το φυσικό αντικείμενο ολοκληρώθηκε. Οι συμβάσεις για την προμήθεια του εξοπλισμού (ΥΕ2 και ΥΕ4) υπογράφτηκαν στις 28/2/2025 και η προμήθεια έχει ολοκληρωθεί. Η έναρξη λειτουργίας του Βρεφονηπιακού Σταθμού έγινε τον Νοέμβριο 2025.</t>
  </si>
  <si>
    <t>22/5/2023 6/8/2024 4/2/2025 1/7/2025</t>
  </si>
  <si>
    <t>Κατασκευή βρεφονηπιακού σταθμού στον οικισμό Καμάρας νήσου Λέρου</t>
  </si>
  <si>
    <t xml:space="preserve">Προεγκρίθηκε  20/1 η υπογραφή σύμβασης. Ανάδοχος ΕΝΩΣΗ ΟΙΚΟΝΟΜΙΚΩΝ ΦΟΡΕΩΝ: «ΜΟΥΝΤΡΙΧΑΣ ΣΠΥΡΙΔΩΝ ΤΟΥ ΝΙΚΟΛΑΟΥ, ΕΥΑΓΓΕΛΟΣ ΖΑΝΤΕΣ ΤΟΥ ΘΕΟΔΩΡΟΥ, ΛΑΤΣΟΣ ΛΕΩΝΙΔΑΣ-ΧΡΗΣΤΟΣ ΤΟΥ ΘΕΟΔΩΡΟΥ-ΛΟΥΚΑ, ΠΥΡΓΑΚΗΣ ΔΗΜΗΤΡΙΟΣ ΤΟΥ ΜΙΧΑΗΛ» με έκπτωση 48,3%. </t>
  </si>
  <si>
    <t>18/10/2024</t>
  </si>
  <si>
    <t>Παιδικός σταθμός Ιουλίδας Κέας</t>
  </si>
  <si>
    <t>Δήμος Κέας</t>
  </si>
  <si>
    <t>Υπογράφτηκε 15/9/2025 προγραμματική σύμβαση μεταξύ Δήμου και ΜΟΔ ΑΕ. Τέθηκε 12/12/2025 σε επιτήρηση με ημερομηνία διορθωτικής ενέργειας 31/12/2025. Δεν προεγκρίθηκε 3/2 αίτημα δημοπράτησης. Ζητήθηκε η συμπλήρωση και επανυποβολή του.</t>
  </si>
  <si>
    <t>Αποκατάσταση - επέκταση κτιρίου και διαμόρφωσή του σε παιδικό σταθμό στο Μανδράκι Νισύρου</t>
  </si>
  <si>
    <t>Δήμος Νισύρου / Περιφέρεια Νοτίου Αιγαίου</t>
  </si>
  <si>
    <t>Η Προγραμματική Σύμβαση του Δήμου με την ΠΝΑ υπογράφτηκε 17/11/2025.
Δόθηκε προέγκριση άδειας δόμησης 4/2/2026. Αναμένεται έγκριση από ΕΦΑ Δωδ. Στάλθηκε 11/8 ΔΠΠΠ με ημερομηνία διορθωτικής ενέργειας 30/9. Εκκρεμεί η αποστολή ΤΔ για προέγκριση.</t>
  </si>
  <si>
    <t>21/10/2024</t>
  </si>
  <si>
    <t>Βρεφονηπιακός σταθμός Χώρας Αστυπάλαιας</t>
  </si>
  <si>
    <t>Δήμος Αστυπάλαιας / ΔΑΦΝΗ</t>
  </si>
  <si>
    <t>Η προγραμματική σύμβαση με το Δίκτυο Δάφνη υπογράφτηκε 31/12/2025. Απόφαση Επιτήρησης και ΔΠΑΠΠ 21/11 με ημερομηνία διορθωτικής ενέργειας 31/12 &amp; 21/01. Οι μελέτες θα εκπονηθούν από το Δίκτυο Δάφνη. Υποβλήθηκε 6/2 ΤΔΠ για τροποποίηση των υποέργων.</t>
  </si>
  <si>
    <t>Αναβάθμιση και ανανέωση εξοπλισμού Γενικού Νοσοκομείου Σύρου «Βαρδάκειο &amp; Πρώιο» &amp; Γ.Ν. - Κ.Υ. Νάξου</t>
  </si>
  <si>
    <t>Γενικό Νοσοκομείο Σύρου 
«Βαρδάκειο και Πρώιο»</t>
  </si>
  <si>
    <t>Υποέργο 1: Στάδιο υποβολής αιτήματος προέγκρισης δημοπράτησης.
Υποέργο 2: Η σύμβαση υπογράφτηκε 28/11/2025. Εγκρίθηκε μετάθεση της παράδοσης. Υποβλήθηκε 4/2 ΤΔΥ.
Υποέργο 3: Σταδιο προετοιμασίας διενέργειας διαγωνισμού.</t>
  </si>
  <si>
    <t>27/3/2025</t>
  </si>
  <si>
    <t>Προμήθεια Ασθενοφόρων Οχημάτων και Ιατροτεχνολογικού Εξοπλισμού για τις ανάγκες του ΕΚΑΒ στην Περιφέρεια Νοτίου Αιγαίου</t>
  </si>
  <si>
    <t>Εθνικό Κέντρο Άμεσης Βοήθειας</t>
  </si>
  <si>
    <t>Απορρίφθηκε 6/8 το αίτημα δημοπράτησης για τα ασθενοφόρα προκειμένου να γίνει έρευνα αγοράς και να επικαιροποιηθεί ο π/υ.
Προεγκρίθηκε 8/8 η δημοπράτηση της προμήθειας του εξοπλισμού. Δημοπρατήθηκε 11/11. Στάδιο σύνταξης 1ου πρακτικού διαγωνισμού.</t>
  </si>
  <si>
    <t>27/3/2025 20/1/2026</t>
  </si>
  <si>
    <t>Αναβάθμιση πεζοπορικών διαδρομών σε Κάρπαθο και Σαρία</t>
  </si>
  <si>
    <t>Δήμος Καρπάθου</t>
  </si>
  <si>
    <t xml:space="preserve">έχει υποβληθεί μελέτη εγκεκριμένη από την ΕΦΑ Δωδεκανήσου και σύμφωνη με τη θετική γνωμοδότηση της αρμόδιας ΣΕΠΟΔ και την Δ/νση Δασών.  </t>
  </si>
  <si>
    <t>23/10/2025</t>
  </si>
  <si>
    <t>Υποδομές εξυπηρέτησης ΑμεΑ σε παραλίες Νάξου και Δονούσας</t>
  </si>
  <si>
    <t>Επισυνάφθηκε μελέτη με τις τεχνικές προδιαγραφές του εξοπλισμού, έρευνα αγοράς και σχέδιο διακήρυξης.</t>
  </si>
  <si>
    <t>Παρεμβάσεις ενίσχυσης αναρριχητικού τουρισμού στην Κάλυμνο</t>
  </si>
  <si>
    <t>Δήμος Καλύμνου</t>
  </si>
  <si>
    <t>Έχουν υποβληθεί εγκεκριμένες τεχνικές προδιαγραφές και σχέδιο ΕΣΥ, καθώς και περιορισμένη έρευνα αγοράς.</t>
  </si>
  <si>
    <t>24/10/2025</t>
  </si>
  <si>
    <t>Ανάπτυξη Εναλλακτικού Τουρισμού στο Δήμο
Αστυπάλαιας</t>
  </si>
  <si>
    <t>Δήμος Αστυπάλαιας</t>
  </si>
  <si>
    <t>Υπάρχει μελέτη προμήθειας, σχέδιο διακήρυξης και έρευνα αγοράς. Αναμένεται αίτημα δημοπράτησης για προέγκριση.</t>
  </si>
  <si>
    <t>Βελτίωση - Αναβάθμιση μονοπατιών Τήνου</t>
  </si>
  <si>
    <t>Σύμφωνα με την προμέτρηση υλικών και εργασιών που υποβλήθηκε και αφορά δύο μονοπάτια, συνολικού μήκους 1.250 μέτρων. Έχουν υποβληθεί προμελέτη για δύο μονοπάτια και οι προβλεπόμενες εγκρίσεις από τη Δημοτική Επιτροπή και τη Δ/νση Δασών Κυκλάδων, συμπεριλαμβανομένης της έγκρισης έκθεσης - πρακτικού αρ. 1 της ΣΕΠΟΔ Κυκλάδων. Δεν έχει υποβληθεί έγκριση από την ΕΦΑ Κυκλάδων, που θα πρέπει να ληφθεί πριν την έγκριση δημοπράτησης.</t>
  </si>
  <si>
    <t>Κέντρο τεκμηρίωσης και πληροφόρησης ηφαιστείου Σαντορίνης</t>
  </si>
  <si>
    <t>Το κτίριο που θα στεγαστεί το Κέντρο Τεκμηρίωσης αποτελεί χαρακτηρισμένο ιστορικό διατηρητέο μνημείο και έργο τέχνης (ΦΕΚ 499/Β/06.06.1995). H ανακαίνισή του έγινε με βάση την εγκεκριμένη από το ΥΠΠΟ μελέτη (τμήμα Μελετών Αναστήλωσης Νεωτέρων &amp; Σύγχρονων Μνημείων και Κτηρίων, 12.03.2015) και την 104/2015 (06.08.2015) Οικοδομική Αδεία 104/2015 (Υπηρεσία Δόμησης Δήμου Θήρας).</t>
  </si>
  <si>
    <t>Νησίδα Μουσείων Κάστρου Χώρας Νάξου - Β' φάση</t>
  </si>
  <si>
    <t>ΥΕ1: Η Απόφαση υλοποίησης με αυτεπιστασία υπογράφτηκε 27/9/2017 και η 6η τροποποίηση 02/05/2024. Στάδιο υλοποίησης με σημαντική καθυστέρηση. Έχει προχωρήσει η ανάθεση για το στήριξη του στεγαδιού
ΥΕ3 (Η/Μ εγκαταστάσεις): Ανάδοχος Μαργαρίτης. Υπογραφή σύμβασης 13/1/2023. Στάδιο υλοποίησης. 
YE2 (προθήκες): Θα χρηματοδοτηθούν από χορηγό. 
ΥΕ4 (κουφώματα Πύργου Γλέζου και Αεροπορίας): Προεγκρίθηκε 10/10 η δημοπράτηση. Η λήξη παραλαβής προσφορών ήταν στις 18/11.  
ΥΕ5 (επιχρίσματα): Προεγκρίθηκε 11/11 η επαναδημοπράτηση. Υποβλήθηκε 18/2 αίτημα υπογραφής σύμβασης για προέγκριση.  
ΥΕ13 (ξυλεία): Προεγκρίθηκε 4/7 η δημοπράτηση. Υποβλήθηκε 24/2 αίτημα υπογραφής σύμβασης για προέγκριση.</t>
  </si>
  <si>
    <t>30/4/2024 ΟΕ 21/5/2025</t>
  </si>
  <si>
    <t>Προστασία και Ανάδειξη Αρχαίας Ακρόπολης Ρόδου - Β' φάση</t>
  </si>
  <si>
    <t>ΥΕ1 "Αυτεπιστασία": Η Απόφαση υλοποίησης με αυτεπιστασία υπογράφτηκε 1/9/2016 και τροποποιήθηκε 10/6/2020, 10/6/2022, 23/1/2023, 8/7/2023, 19/4/2024 και 4/7/2025. 
ΥΕ2 "Προμήθεια υλικού διαδρομών": Η σύμβαση υπογράφθηκε στις 29/5/2024. Ανάδοχος Δ. Γιωτόπουλος. Το ΥΕ ολοκληρώθηκε.
ΥΕ3 "Αναστήλωση ναού": Προεγκρίθηκε 5/2 η δημοπράτηση.</t>
  </si>
  <si>
    <t>30/4/2024 ΟΕ 1/7/2025</t>
  </si>
  <si>
    <t>Δήλος - Ανοιχτό μουσείο. Παρεμβάσεις αναβάθμισης  στον αρχαιολογικό χώρο και το μουσείο - Β' Φάση</t>
  </si>
  <si>
    <t>ΥΕ1: Η ΑΥΙΜ εγκρίθηκε 27/6/2019 και η 4η τροποποίησή της 2/5/2024. Στάδιο υλοποίησης.
ΥΕ2: Προμήθεια οικίσκων. Η σύμβαση υπογράφτηκε.21/09/2022 και έχει ολοκληρωθεί. 
ΥΕ3: Επισκευή και ανακαίνιση κτιριακών υποδομών (αφορά τους χώρους φιλοξενίας). Η σύμβαση υπογράφτηκε 9/4/2021. Το υποέργο έχει σχεδόν ολοκληρωθεί. Αναμένεται η αποκατάσταση κακοτεχνιών.
ΥΕ4: Προμήθεια μαρμάρων. Η σύμβαση υπογράφτηκε 24/7/2023 και έχει ολοκληρωθεί.
ΥΕ7: Παραγωγή συμπληρωμάτων. Η σύμβαση υπογράφτηκε 25/6/2025. Η σύμβαση έχει διάρκεια 16 μηνών.
ΥΕ9: Μετακινήσεις αρχιτεκτονικών μελών. Η σύμβαση υπογράφτηκε 24/07/2025. Ολοκληρώθηκε.
ΥΕ12: Μετακινήσεις αρχιτ. μελών Ιερό. Προεγκρίθηκε 13/2 η δημοπράτηση.</t>
  </si>
  <si>
    <t>29/4/2024 ΟΕ 12/9/2024 2/2/2026</t>
  </si>
  <si>
    <t>Αποκατάσταση δωμάτων και συντήρηση τοιχογραφιών Ιεράς Μονής Αγίου Ιωάννη Θεολόγου Πάτμου - Β' Φάση</t>
  </si>
  <si>
    <t>ΥΕ1: Η 5η τροποποίηση της ΑΥΙΜ εγκρίθηκε 15/12/2024. Το φυσικό αντικείμενο ολοκληρώθηκε.
ΥΕ2: Ολοκλήρωση μόνωσης δώματος. Η σύμβαση υπογράφτηκε 16/9/2024. Οι εργασίες ολοκληρώθηκαν.</t>
  </si>
  <si>
    <t>29/4/2024 ΟΕ 7/10/2024 2/12/2024 30/6/2025</t>
  </si>
  <si>
    <t>Δημιουργία νέων θέσεων εργασίας
(ΝΘΕ) για ανέργους σε επιχειρήσεις της στρατηγικής RIS3 στην Περιφέρεια Νοτίου Αιγαίου</t>
  </si>
  <si>
    <t>Υπουργείο Εθνικής Οικονομίας και Οικονομικών</t>
  </si>
  <si>
    <t>Εγκρίθηκαν 81 πράξεις και αφορούν 81 ΝΘΕ.</t>
  </si>
  <si>
    <t>27/6/2025</t>
  </si>
  <si>
    <t>Πρόγραμμα ανάπτυξης και ενδυνάμωσης διεπιστημονικών συμβουλευτικών και υποστηρικτικών δομών και μαθησιακής υποστήριξης / συνεκπαίδευσης μαθητών / τριών με αναπηρία ή / και ειδικές εκπαιδευτικές ανάγκες για την ισότιμη πρόσβαση και συμπερίληψη στην εκπαίδευση</t>
  </si>
  <si>
    <t xml:space="preserve">Υπουργείο Παιδείας, Θρησκευμάτων και Αθλητισμού
Επιτελική Δομή ΕΣΠΑ  
</t>
  </si>
  <si>
    <t>Αφορά τα σχολικά έτη 2023-2026. Στάδιο παροχής υπηρεσιών προσωπικού για το σχολικό έτος 2025-2026.</t>
  </si>
  <si>
    <t>28/7/2023 2/2/2024 15/10/2024 7/10/2025 18/12/2025</t>
  </si>
  <si>
    <t>Επιχορήγηση ΝΠ Διεθνή Οργανισμού Μετανάστευσης (ΔΟΜ) Αποστολή Ελλάδος για την υλοποίηση του έργου "Helios+ : Ολοκληρωμένες δράσεις ένταξης πολιτών τρίτων χωρών στην αγορά εργασίας στην Περιφέρεια Νοτίου Αιγαίου</t>
  </si>
  <si>
    <t>Διεθνής Οργανισμός Μετανάστευσης (ΔΟΜ) Αποστολή Ελλάδος</t>
  </si>
  <si>
    <t>Η πράξη υλοποιείται με εκχώρηση στην Ειδική Υπηρεσία Συντονισμού και Διαχείριση Προγραμμάτων Μετανάστευσης και Εσωτερικών Υποθέσεων (Ε.Υ.ΣΥ.Δ. Μ.Ε.Υ.). Δημοσιεύθηκε 26/5/2025 η πρόσκληση εκδήλωσης ενδιαφέροντος προς τους ωφελούμενους.</t>
  </si>
  <si>
    <t>17/1/2025</t>
  </si>
  <si>
    <t>Παροχή υπηρεσιών διαπολιτισμικής μεσολάβησης σε υπηρεσίες υγείας στην Περιφέρεια Νοτίου Αιγαίου</t>
  </si>
  <si>
    <t>Μετάδραση - Δράση για τη μετανάστευση και την ανάπτυξη</t>
  </si>
  <si>
    <t>Στάδιο ….....</t>
  </si>
  <si>
    <t>27/102025</t>
  </si>
  <si>
    <t>Κοινωνικό Φαρμακείο Δήμου Νάξου και Μικρών Κυκλάδων</t>
  </si>
  <si>
    <t xml:space="preserve">Συνέχιση λειτουργίας δομής από 1/7/2023. </t>
  </si>
  <si>
    <t>9/8/2023 1/12/2025</t>
  </si>
  <si>
    <t>Δομή Συσσιτίου και Κοινωνικό Φαρμακείο Δήμου Ρόδου</t>
  </si>
  <si>
    <t>Δημοτικός Οργανισμός Πρόνοιας Ρόδου</t>
  </si>
  <si>
    <t>5/9/2023 26/11/2025</t>
  </si>
  <si>
    <t>Κέντρο Κοινότητας με Παράρτημα Ρομά Δήμου Κω</t>
  </si>
  <si>
    <t>11/9/2023 26/11/2025</t>
  </si>
  <si>
    <t>Κέντρο Κοινότητας Δήμου Νάξου και Μικρών Κυκλάδων</t>
  </si>
  <si>
    <t>Συνέχιση λειτουργίας δομής από 1/7/2023.</t>
  </si>
  <si>
    <t>Κέντρο Κοινότητας Δήμου Μήλου</t>
  </si>
  <si>
    <t>14/9/2023 26/11/2025</t>
  </si>
  <si>
    <t>Κέντρο Κοινότητας Δήμου Λέρου</t>
  </si>
  <si>
    <t>19/9/2023 26/11/2025</t>
  </si>
  <si>
    <t>Κέντρο Κοινότητας Δήμου Θήρας</t>
  </si>
  <si>
    <t>Κέντρο Κοινότητας με παράρτημα Ρομά Δήμου Ρόδου</t>
  </si>
  <si>
    <t>29/9/2023 26/11/2025</t>
  </si>
  <si>
    <t>Κέντρο Κοινότητας Δήμου Τήνου</t>
  </si>
  <si>
    <t>Συνέχιση λειτουργίας δομής από 1/7/2023. Υποβλήθηκε 24/12 ΤΔΥ.</t>
  </si>
  <si>
    <t>3/10/2023 26/11/2025</t>
  </si>
  <si>
    <t>Κέντρο Κοινότητας Δήμου Κέας</t>
  </si>
  <si>
    <t>Κέντρο Κοινότητας Δήμου Σύρου - Ερμούπολης</t>
  </si>
  <si>
    <t>5/10/2023 26/11/2025</t>
  </si>
  <si>
    <t>Κέντρο Κοινότητας Δήμου Καρπάθου</t>
  </si>
  <si>
    <t>5/10/2023 1/12/2025</t>
  </si>
  <si>
    <t>Κέντρο Κοινότητας Δήμου Καλύμνου</t>
  </si>
  <si>
    <t>Δήμος Καλυμνίων</t>
  </si>
  <si>
    <t>Κέντρο Κοινότητας Δήμου Άνδρου</t>
  </si>
  <si>
    <t>25/10/2023 1/12/2025</t>
  </si>
  <si>
    <t>Κέντρο Κοινότητας Δήμου Πάρου</t>
  </si>
  <si>
    <t>22/2/2024 1/12/2025</t>
  </si>
  <si>
    <t>Κέντρο Κοινότητας Δήμου Μυκόνου</t>
  </si>
  <si>
    <t>Δήμος Μυκόνου</t>
  </si>
  <si>
    <t>Με τις αποφάσεις 318/14.10.25 &amp; 323/14.10.2025 της Δημοτικής Επιτροπής εγκρίθηκε το πρακτικό δημοπράτησης για μίσθωση κτιρίου και η πρόσληψη προσωπικού. Στάδιο έναρξης λειτουργίας.</t>
  </si>
  <si>
    <t>22/11/2024</t>
  </si>
  <si>
    <t>ΚΗΦΗ Δήμου Νάξου και Μικρών Κυκλάδων</t>
  </si>
  <si>
    <t>21/8/2023 17/6/2024 24/11/2025</t>
  </si>
  <si>
    <t>ΚΗΦΗ Δήμου Ρόδου</t>
  </si>
  <si>
    <t>1/9/2023 21/11/2025</t>
  </si>
  <si>
    <t>ΚΗΦΗ Νάουσας Πάρου "Η Αγάπη"</t>
  </si>
  <si>
    <t>14/9/2023 6/8/2024 18/12/2025</t>
  </si>
  <si>
    <t>ΚΗΦΗ Αγ. Αποστόλων Ρόδου</t>
  </si>
  <si>
    <t>ΑΜΚΕ Κοινωνικής Φροντίδας και Ανάπτυξης
Δήμου Ροδίων</t>
  </si>
  <si>
    <t>29/9/2023 18/12/2025</t>
  </si>
  <si>
    <t>ΚΗΦΗ Δήμου Τήνου</t>
  </si>
  <si>
    <t>Συνέχιση λειτουργίας δομής από 1/7/2023. Εκκρεμεί η πρόσληψη ενός φυσικοθεραπευτή.</t>
  </si>
  <si>
    <t>11/12/2023 2/7/2024 4/12/2025</t>
  </si>
  <si>
    <t>Κέντρο Ημερήσιας Φροντίδας Ηλικιωμένων Δήμου Μήλου</t>
  </si>
  <si>
    <t>Η τελευταία τηλεφωνική ενημέρωση (μέσα Ιανουαρίου) ήταν ότι δεν προχωράει καμία ενέργεια διαμόρφωσης του χώρου, ούτε υπάρχει προσωπικό και δεν γνωρίζουν πότε ακριβώς θα μπορούν να είναι έτοιμοι, πιθανολογούν το καλοκαίρι(;). Στάλθηκε 13/2 ΔΠΠΠ με προθεσμία συμμόρφωσης 24/2.</t>
  </si>
  <si>
    <t>14/1/2025</t>
  </si>
  <si>
    <t>Κέντρο Ημερήσιας Φροντίδας Ηλικιωμένων στην Κίμωλο</t>
  </si>
  <si>
    <t xml:space="preserve">Αφεντάκειο Κληροδότημα Κιμώλου </t>
  </si>
  <si>
    <t>Έλαβε άδεια λειτουργίας, το προσωπικό έχει προσληφθεί, άρχισε 3/12/2025 να παρέχει υπηρεσίες.</t>
  </si>
  <si>
    <t>Κέντρο Ημερήσιας Φροντίδας Ηλικιωμένων Δήμου Λέρου</t>
  </si>
  <si>
    <t>Στάδιο υλοποίησης εργασιών διαμόρφωσης χώρου. Στάλθηκε 6/2 ΔΠΠΠ με προθεσμία συμμόρφωσης 27/2.</t>
  </si>
  <si>
    <t>Κέντρο Ημερήσιας Φροντίδας Ηλικιωμένων Δ.Ε Καμείρου Δήμου Ρόδου</t>
  </si>
  <si>
    <t>Έχει βρεθεί νέο κτίριο και αναμένονται να ξεκινήσουν εργασίες για τη διαμόρφωσή του. Στην τελευταία επικοινωνία με την Χρ. Καραγιάννη ενημερωθήκαμε ότι υπάρχει μεγάλη καθυστέρηση στην πρόοδο των εργασιών, καθώς και το νέο κτίριο χρειάζεται νομιμοποίηση (ανήκει στο Πατριαρχείο). Στάλθηκε 13/2 ΔΠΠΠ με προθεσμία συμμόρφωσης 24/2.</t>
  </si>
  <si>
    <t>Κέντρο Ημερήσιας Φροντίδας Ηλικιωμένων Δ.Ε Νότιας Ρόδου Δήμου Ρόδου</t>
  </si>
  <si>
    <t>Συνεχίζονται οι εργασίες στο κτίριο με πολύ αργούς ρυθμούς.  Στην τελευταία επικοινωνία με την Χρ. Καραγιάννη ενημερωθήκαμε ότι υπάρχει μεγάλη καθυστέρηση στην πρόοδο των εργασιών (πρέπει να περαστούν πλακάκια, μπάνιο και κουζίνα) και δεν πρόκειται να προχωρήσει σε διαδικασίες πρόσληψης προσωπικού, μέχρι να ολοκληρωθούν οι εργασίες του κτιρίου, αλλά δεν γνωρίζει πότε ακριβώς. Στάλθηκε 13/2 ΔΠΠΠ με προθεσμία συμμόρφωσης 24/2.</t>
  </si>
  <si>
    <t>Λειτουργία Στεγών Υποστηριζόμενης Διαβίωσης (ΣΥΔ) Ατόμων με Αναπηρία στη Ρόδο</t>
  </si>
  <si>
    <t>Σύνδεσμος Προστασίας Παιδιών και ΑμεΑ</t>
  </si>
  <si>
    <t>15/2/2024 1/12/2025</t>
  </si>
  <si>
    <t>Στέγη Υποστηριζόμενης Διαβίωσης Ατόμων με Αναπηρία "Φίλιππος Ολυμπίτης" στην
Κάλυμνο</t>
  </si>
  <si>
    <t>Σωματείο Γονέων και Κηδεμόνων ΑμεΑ
Επαρχίας Καλύμνου «Άγιος
Παντελεήμων»</t>
  </si>
  <si>
    <t>Δημοσιεύτηκαν προσκλήσεις για εύρεση προσωπικού και ωφελουμένων.</t>
  </si>
  <si>
    <t>24/12/2024</t>
  </si>
  <si>
    <t>Κέντρο Διημέρευσης - Ημερήσιας Φροντίδας ΑμεΑ "ΕΛΠΙΔΑ"</t>
  </si>
  <si>
    <t>Δωδεκανησιακός Σύλλογο Γονέων και
Κηδεμόνων Ατόμων με Ειδικές Ανάγκες</t>
  </si>
  <si>
    <t>30/11/2023 1/12/2025</t>
  </si>
  <si>
    <t>Λειτουργία Κέντρου Διημέρευσης και Ημερήσιας Φροντίδας ΑμεΑ Ρόδου</t>
  </si>
  <si>
    <t>Στάδιο λειτουργίας δομής από 18/3/2025.</t>
  </si>
  <si>
    <t>Παρατηρητήριο Κοινωνικής Ένταξης Περιφέρειας Νοτίου Αιγαίου</t>
  </si>
  <si>
    <t xml:space="preserve">ΥΕ1: Η σύμβαση υπογράφτηκε 26/6/2024. Στάδιο παροχής υπηρεσιών.
Το ΥΕ2 ολοκληρώθηκε. </t>
  </si>
  <si>
    <t>27/6/2023 9/7/2024</t>
  </si>
  <si>
    <t>Λειτουργία κέντρου συμβουλευτικής υποστήριξης γυναικών θυμάτων βίας Ρόδου</t>
  </si>
  <si>
    <t>Συνέχιση λειτουργίας δομής από 1/7/2023. Παραιτήθηκε διοικητικός και προσλήφθηκε άλλος.</t>
  </si>
  <si>
    <t>14/11/2023 25/11/2025</t>
  </si>
  <si>
    <t>Λειτουργία κέντρου συμβουλευτικής υποστήριξης γυναικών θυμάτων βίας Σύρου</t>
  </si>
  <si>
    <t>Κέντρο Ερευνών για Θέματα Ισότητας (ΚΕΘΙ)</t>
  </si>
  <si>
    <t>14/11/2023 9/12/2025</t>
  </si>
  <si>
    <t xml:space="preserve">Λειτουργία κέντρου συμβουλευτικής υποστήριξης γυναικών θυμάτων βίας Κω </t>
  </si>
  <si>
    <t>3/1/2024 1/12/2025</t>
  </si>
  <si>
    <t>Λειτουργία Ξενώνα Φιλοξενίας γυναικών θυμάτων βίας Ρόδου</t>
  </si>
  <si>
    <t>ΥΕ1: Συνέχιση λειτουργίας δομής από 1/7/2023. 
ΥΕ2: Φύλαξη. Η σύμβαση υπογράφτηκε 13/9/2024. Στάδιο παροχής υπηρεσιών. 
ΥΕ3: Προεγκρίθηκε 22/1 η δημοπράτηση.</t>
  </si>
  <si>
    <t>20/12/2023 13/12/2024 28/11/2025</t>
  </si>
  <si>
    <t>Λειτουργία Τοπικής Ομάδας Υγείας (ΤΟΜΥ) 2ης ΥΠΕ στην Κω, Περιφέρεια Νοτίου Αιγαίου</t>
  </si>
  <si>
    <t>Επιτελική Δομή ΕΣΠΑ Υπ. Υγείας</t>
  </si>
  <si>
    <t>23/2/2024 20/5/2025</t>
  </si>
  <si>
    <t>Λειτουργία νέων Τοπικών Ομάδων Υγείας 2ης ΥΠΕ στην Περιφέρεια Νοτίου Αιγαίου</t>
  </si>
  <si>
    <t>Η ΤΟΜΥ Σύρου λειτουργεί από τον 3/2023. Οι υπόλοιπες 6 ΤΟΜΥ (3 στη Ρόδο και από 1 στην Κάλυμνο, Νάξο και Κω) είναι σε στάδιο εξασφάλισης χώρου και στελέχωσης.</t>
  </si>
  <si>
    <t>Μονάδα Έγκαιρης Παρέμβασης στην Ψύχωση, Ρόδου</t>
  </si>
  <si>
    <t>ΞΕΝΙΟΣ ΖΕΥΣ ΑΜΚΕ</t>
  </si>
  <si>
    <t>Στάδιο λειτουργίας δομής από 20/5/2025. Η Δομή λειτουργούσε και πριν την ένταξή της και ήταν στελεχωμένη. Με την ένταξη έχουν ζητήσει να προσλάβουν και επιπλέον προσωπικό.</t>
  </si>
  <si>
    <t>20/5/2025</t>
  </si>
  <si>
    <t>Πολυδύναμο Κέντρο αντιμετώπισης των εξαρτήσεων ν.Ρόδου</t>
  </si>
  <si>
    <t>Κέντρο Θεραπείας Εξαρτημένων Ατόμων (ΚΕΘΕΑ)</t>
  </si>
  <si>
    <t>Συνέχιση λειτουργίας δομής από 1/12/2023. Έληξε η περίοδος συγχηματοδότησης. Υποβλήθηκε 26/2 ΤΔΠ για αλλαγή επωνυμίας δικαιούχου μετά τη συγχώνευση ΚΕΘΕΑ &amp; ΟΚΑΝΑ. Ολοκληρώθηκε το φυσικό και οικονομικό αντικείμενο 31/12/2024.</t>
  </si>
  <si>
    <t>Κινητή Μονάδα αντιμετώπισης των εξαρτήσεων ν.  Ρόδου</t>
  </si>
  <si>
    <t>Συνέχιση λειτουργίας δομής από 1/12/2023. Έληξε η περίοδος συγχηματοδότησης. Υποβλήθηκε 26/2 ΤΔΠ  για αλλαγή επωνυμίας δικαιούχου μετά τη συγχώνευση ΚΕΘΕΑ &amp; ΟΚΑΝΑ. Ολοκληρώθηκε το φυσικό και οικονομικό αντικείμενο 31/12/2024.</t>
  </si>
  <si>
    <t>15/2/2024</t>
  </si>
  <si>
    <t>Δομές αντιμετώπισης των εξαρτήσεων στην Περιφέρεια Νοτίου Αιγαίου</t>
  </si>
  <si>
    <t xml:space="preserve">Εθνικός Οργανισμός Πρόληψης και Αντιμετώπισης Εξαρτήσεων </t>
  </si>
  <si>
    <t>Πρόκειται για δύο νέες δομές, μια στην Κάλυμνο (Μονάδα Συνδυαστικής Παρέμβασης) και μία στη Σύρο (Πολυδύναμο Κέντρο) που θα λειτουργήσουν από τον ΕΟΠΑΕ. Υποβλήθηκαν 15/12 ΤΔΥ. Αναμένεται (Ιαν. 2026) ΥΑ για τον καθορισμό των ελάχιστων προδιαγραφών για άδεια λειτουργίας. Σε διαπραγμάτευση για μίσθωση χώρου στη Σύρο, στην Κάλυμνο υπάρχει.</t>
  </si>
  <si>
    <t>20/6/2025</t>
  </si>
  <si>
    <t>Πολυδύναμο Κέντρο για την αντιμετώπιση εξαρτήσεων και υποστήριξη ατόμων με
εξαρτήσεις στον Δήμο Καλυμνίων</t>
  </si>
  <si>
    <t>Πρόκειται για επαναλειτουργία δομής (Πολυδύναμο Κέντρο) στην Κάλυμνο. Η πράξη συμπεριλαμβάνεται στο ΣΒΑΑ Καλυμνίων. Στάδιο πρόσληψης προσωπικού. Υποβλήθηκε 15/12 ΤΔΥ. Αναμένεται (Ιαν. 2026) ΥΑ για τον καθορισμό των ελάχιστων προδιαγραφών για άδεια λειτουργίας.</t>
  </si>
  <si>
    <t>Προώθηση και υποστήριξη παιδιών για την ένταξή τους στην προσχολική εκπαίδευση καθώς και για την πρόσβαση παιδιών σχολικής ηλικίας, εφήβων και ατόμων με αναπηρία, σε υπηρεσίες δημιουργικής απασχόλησης στο Νότιο Αιγαίο, κύκλος 2022-2023</t>
  </si>
  <si>
    <t>ΕΕΤΑΑ αε</t>
  </si>
  <si>
    <t>Η πράξη άρχισε 1/9/2022 και ολοκληρώθηκε 31/7/2023. Μέσω του επιλέξιμου π/υ ωφελήθηκαν 1.602 γονείς και 1.985 παιδιά. Υποβλήθηκε 9/2/2026 ΤΔΠ ολοκλήρωσης.</t>
  </si>
  <si>
    <t>Προώθηση και υποστήριξη παιδιών για την ένταξή τους στην προσχολική εκπαίδευση καθώς και για την πρόσβαση παιδιών σχολικής ηλικίας, εφήβων και ατόμων με αναπηρία, σε υπηρεσίες δημιουργικής απασχόλησης στο Νότιο Αιγαίο, για το σχολικό έτος 2023-2024</t>
  </si>
  <si>
    <t>Η πράξη άρχισε 1/9/2023 και ολοκληρώθηκε 31/7/2024. Μέσω του επιλέξιμου π/υ ωφελήθηκαν 1.430 γονείς και 1.786 παιδιά. Υποβλήθηκε 14/3 ΤΔΠ.</t>
  </si>
  <si>
    <t>7/7/2023 19/1/2024</t>
  </si>
  <si>
    <t>Προώθηση και υποστήριξη παιδιών για την ένταξή τους στην προσχολική εκπαίδευση καθώς και για την πρόσβαση παιδιών σχολικής ηλικίας, εφήβων και ατόμων με αναπηρία, σε υπηρεσίες δημιουργικής απασχόλησης στο Νότιο Αιγαίο, κύκλος 2024-2025</t>
  </si>
  <si>
    <t xml:space="preserve">Η πράξη άρχισε 1/9/2024 και ολοκληρώθηκε 31/7/2025. Μέσω του επιλέξιμου π/υ ωφελήθηκαν 1.042 γονείς και 1.303 παιδιά. </t>
  </si>
  <si>
    <t>26/7/2024   28/11/2024</t>
  </si>
  <si>
    <t>Προώθηση και υποστήριξη παιδιών για την ένταξή τους στην προσχολική εκπαίδευση καθώς και για την πρόσβαση παιδιών σχολικής ηλικίας, εφήβων και ατόμων με αναπηρία, σε υπηρεσίες δημιουργικής απασχόλησης για το σχολικό έτος 2025-2026</t>
  </si>
  <si>
    <t>Συνολικά από την πράξη οφελούνται 2.836 γονείς και 3.179 παιδιά. Μέσω του επιλέξιμου π/υ ωφελούνται 665 γονείς και 832 παιδιά. Στάδιο υλοποίησης</t>
  </si>
  <si>
    <t>Υποστήριξη παρεμβάσεων ισότιμης πρόσβασης ΑμεΑ και άλλες ειδικές εκπαιδευτικές ανάγκες στο Πανεπιστήμιο Αιγαίου στην Περιφέρεια Νοτίου Αιγαίου</t>
  </si>
  <si>
    <t xml:space="preserve"> 
Ειδικός Λογαριασμός Ερευνών Πανεπιστημίου Αιγαίου</t>
  </si>
  <si>
    <t>Υλοποιείται με ίδια μέσα. Έχει γίνει πρόσληψη 3 ατόμων, αναμένεται η πρόσληψη και του υπόλοιπου προσωπικού.</t>
  </si>
  <si>
    <t>Ολοκληρωμένο Σχέδιο Δράσης για την αντιμετώπιση της παιδικής φτώχειας στις Νήσους Λέρο και Λειψούς</t>
  </si>
  <si>
    <t>Υλοποιείται με ίδια μέσα. Αναμένεται η έναρξη υλοποίησης τον 5/2026 προκειμένου να γίνουν οι απαραίτητες προσλήψεις.</t>
  </si>
  <si>
    <t>Ολοκληρωμένο Σχέδιο Δράσης Δήμου Ρόδου για την αντιμετώπιση της παιδικής φτώχειας «Νοιάζομαι &amp; Προσφέρω στο ΠΑΙΔΙ»</t>
  </si>
  <si>
    <t>Υλοποιείται με ίδια μέσα. Αναμένεται να ξεκινήσει τον 5/2026 για να έχουν γίνει οι απαραίτητες προσλήψεις. Εκρεμμεί η υπογραφή προγραμματικής με Κολοσσό.</t>
  </si>
  <si>
    <t>Δράση Υποστήριξης Παιδιού και Οικογένειας Δήμου Θήρας "Κανένα παιδί πίσω"</t>
  </si>
  <si>
    <t>Υλοποιείται με ίδια μέσα. Αναμένεται να ξεκινήσει τον 5/2026 για να έχουν γίνει οι απαραίτητες προσλήψεις.</t>
  </si>
  <si>
    <t>Ολοκληρωμένο Τοπικό Σχέδιο Δράσεων για την Αντιμετώπιση της Παιδικής Φτώχειας
στο νησί της Σύρου</t>
  </si>
  <si>
    <t>Ολοκληρωμένο Σχέδιο Τοπικών Δράσεων για την Αντιμετώπισης της Παιδικής
Φτώχειας στους δήμους Νάξου και Κέας</t>
  </si>
  <si>
    <t>Υλοποιείται με ίδια μέσα. Αναμένεται νε ξεκινήσει τον 5/2026 για να έχουν γίνει οι απαραίτητες προσλήψεις. Εκκρεμεί επικαιροποίηση συμφωνητικού και σχεδίου δράσης.</t>
  </si>
  <si>
    <t>Ολιστικό Σχέδιο Παρέμβασης για την Αντιμετώπιση της Παιδικής Φτώχειας στο νησί
της Πάρου</t>
  </si>
  <si>
    <t>Υλοποιείται με ίδια μέσα. Αναμένεται να ξεκινήσει τον 5/2026 για να έχουν γίνει οι απαραίτητες προσλήψεις. Εκρεμμεί επικαιροποίηση συμφωνητικού και σχεδίου δράσης.</t>
  </si>
  <si>
    <t>Δομές Αστέγων Δήμου Ρόδου</t>
  </si>
  <si>
    <t>Οι ΑΥΙΜ για το 1ο και 2ο υποέργο υπογράφηκαν 22/11/2021. Έναρξη λειτουργίας 20/10/2022.</t>
  </si>
  <si>
    <t>Αποκατάσταση κτιρίου στην Αιγιάλη ν. Αμοργού για φιλοξενία Λαογραφικής Συλλογής</t>
  </si>
  <si>
    <t>Στάδιο επικαιροποίησης μελέτης και τευχών δημοπράτησης σύμφωνα και με τις παρατηρήσεις του ΦΑΠ.</t>
  </si>
  <si>
    <t>20/1/2026</t>
  </si>
  <si>
    <t>Κατασκευή νέου βρεφονηπιακού σταθμού ν. Ίου</t>
  </si>
  <si>
    <t>Δήμος Ιητών</t>
  </si>
  <si>
    <t>Στάδιο αναπροσαρμογής τεύχους προεκτίμησης αμοιβής για την δημοπράτηση της μελέτης του έργου σύμφωνα και με τις παρατηρήσεις του ΦΑΠ.</t>
  </si>
  <si>
    <t>Τεχνική υποστήριξη Χωρικής Αρχής ΟΧΕ μικρών νησιών Δωδεκανήσου</t>
  </si>
  <si>
    <t>Αναπτυξιακή Δωδεκανήσου ΑΕ</t>
  </si>
  <si>
    <t>Έγινε πρόσληψη ενός στελέχους. Υποβλήθηκε 3/12 ΤΔΥ.</t>
  </si>
  <si>
    <t>Τεχνική υποστήριξη Χωρικής Αρχής ΟΧΕ μικρών νησιών Κυκλάδων</t>
  </si>
  <si>
    <t>Αναπτυξιακή Εταιρεία Κυκλάδων ΑΕ</t>
  </si>
  <si>
    <t>Στάδιο πρόσληψης ενός στελέχους. Υποβλήθηκε 23/1 ΤΔΥ.</t>
  </si>
  <si>
    <t>Παροχή υπηρεσιών τεχνικής υποστήριξης (Δ.7.1)</t>
  </si>
  <si>
    <t>ΕΥΔ Προγράμματος "Νότιο Αιγαίο"</t>
  </si>
  <si>
    <t xml:space="preserve">Στάδιο υλοποίησης </t>
  </si>
  <si>
    <t>21/3/2023 28/7/2025 23/12/2025</t>
  </si>
  <si>
    <t>Δράσεις πληροφόρησης και επικοινωνίας (Δ.7.2)</t>
  </si>
  <si>
    <t>Στάδιο υλοποίησης.</t>
  </si>
  <si>
    <t>21/3/2023</t>
  </si>
  <si>
    <t>Αξιολόγηση και μελέτες, συλλογή δεδομένων (Δ.7.3)</t>
  </si>
  <si>
    <t xml:space="preserve">Έχει ανατεθεί η εκπόνηση των ΟΧΕ Μικρών Νησιών και η αξιολόγηση επιπτώσεων ΕΠ ΝΑ 2014-2020. </t>
  </si>
  <si>
    <t>14/3/2023 24/7/2025 18/12/2025</t>
  </si>
  <si>
    <t>Προμήθειες και υπηρεσίες λειτουργικής υποστήριξης (Δ.7.1)</t>
  </si>
  <si>
    <t>27/3/2023</t>
  </si>
  <si>
    <t>Τεχνική υποστήριξη Χωρικών Αρχών Στρατηγικών Βιώσιμης Αστικής Ανάπτυξης (ΣΒΑΑ)</t>
  </si>
  <si>
    <t>Η σύμβαση για την εκπόνηση του ΣΒΑΑ Ερμούπολης υπογράφτηκε 20/7/2023, της Νάξου 26/5/2023, της Καλύμνου 28/4/2023, της Κω 13/7/2023 και της Ρόδου 31/3/2025. 
Στάδιο ανάθεσης σε συμβούλους υποστήριξης ωρίμανσης. Ο Δ. Καλύμνου υπέγραψε σύμβαση 15/12/2025.</t>
  </si>
  <si>
    <t>10/5/2023 13/12/2024 31/7/2025</t>
  </si>
  <si>
    <t>Τεχνική Υποστήριξη της Διεύθυνσης Τεχνικών Έργων Δωδεκανήσου</t>
  </si>
  <si>
    <t>Οι συμβάσεις με τους 4 συμβούλους υπογράφτηκαν 2/10/2023. Στάδιο παραχής υπηρεσιών. Αποχώρησε 1 σύμβουλος. Προσλήφθηκε νέος από 7/4/2025.</t>
  </si>
  <si>
    <t>6/7/2023 23/10/2023 12/9/2024</t>
  </si>
  <si>
    <t>Τεχνική Υποστήριξη της Διεύθυνσης Τεχνικών Έργων Κυκλάδων</t>
  </si>
  <si>
    <t>Υπογράφτηκαν συμβάσεις με 2 συμβούλους στις 21/1/2024 και με τον 3ο 31/10/2025 (παράταση σύμβασης)</t>
  </si>
  <si>
    <t>Αξιολόγηση και μελέτες, συλλογή δεδομένων (Δ.8.3)</t>
  </si>
  <si>
    <t>Στάδιο ανάθεσης</t>
  </si>
  <si>
    <t>16/6/2023 18/12/2025</t>
  </si>
  <si>
    <t>Δράσεις προετοιμασίας, εφαρμογής, παρακολούθησης και ελέγχου (Δ.8.1)</t>
  </si>
  <si>
    <t>16/6/2023 23/12/2025</t>
  </si>
  <si>
    <t>Δράσεις πληροφόρησης και επικοινωνίας (Δ.8.2)</t>
  </si>
  <si>
    <t>20/6/2023</t>
  </si>
  <si>
    <t>ΣΥΝΟΛΟ</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</si>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</sst>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44" formatCode="_-* #,##0.00\ &quot;€&quot;_-;\-* #,##0.00\ &quot;€&quot;_-;_-* &quot;-&quot;??\ &quot;€&quot;_-;_-@_-"/>
    <numFmt numFmtId="164" formatCode="_(* #,##0.00_);_(* \(#,##0.00\);_(* &quot;-&quot;??_);_(@_)"/>
    <numFmt numFmtId="165" formatCode="_-* #,##0.00\ _€_-;\-* #,##0.00\ _€_-;_-* &quot;-&quot;??\ _€_-;_-@_-"/>
    <numFmt numFmtId="166" formatCode="d/m/yyyy;@"/>
    <numFmt numFmtId="167" formatCode="_-* #,##0.00\ _Δ_ρ_χ_-;\-* #,##0.00\ _Δ_ρ_χ_-;_-* &quot;-&quot;??\ _Δ_ρ_χ_-;_-@_-"/>
    <numFmt numFmtId="168" formatCode="#,##0.00;[Red]#,##0.00"/>
  </numFmts>
  <fonts count="42">
    <font>
      <sz val="10"/>
      <name val="Arial"/>
      <family val="2"/>
      <charset val="161"/>
    </font>
    <font>
      <sz val="11"/>
      <color theme="1"/>
      <name val="Calibri"/>
      <family val="2"/>
      <charset val="161"/>
      <scheme val="minor"/>
    </font>
    <font>
      <sz val="11"/>
      <color theme="1"/>
      <name val="Calibri"/>
      <family val="2"/>
      <charset val="161"/>
      <scheme val="minor"/>
    </font>
    <font>
      <sz val="10"/>
      <name val="Arial"/>
      <family val="2"/>
      <charset val="161"/>
    </font>
    <font>
      <sz val="10"/>
      <name val="Arial Narrow"/>
      <family val="2"/>
      <charset val="161"/>
    </font>
    <font>
      <sz val="12"/>
      <name val="Arial Narrow"/>
      <family val="2"/>
      <charset val="161"/>
    </font>
    <font>
      <sz val="11"/>
      <color indexed="8"/>
      <name val="Calibri"/>
      <family val="2"/>
      <charset val="161"/>
    </font>
    <font>
      <sz val="11"/>
      <color indexed="8"/>
      <name val="Calibri"/>
      <family val="2"/>
      <charset val="1"/>
    </font>
    <font>
      <u/>
      <sz val="11"/>
      <color indexed="30"/>
      <name val="Calibri"/>
      <family val="2"/>
      <charset val="161"/>
    </font>
    <font>
      <u/>
      <sz val="11"/>
      <color theme="10"/>
      <name val="Calibri"/>
      <family val="2"/>
      <charset val="161"/>
      <scheme val="minor"/>
    </font>
    <font>
      <u/>
      <sz val="9.9"/>
      <color indexed="12"/>
      <name val="Calibri"/>
      <family val="2"/>
      <charset val="161"/>
    </font>
    <font>
      <u/>
      <sz val="11"/>
      <color indexed="12"/>
      <name val="Calibri"/>
      <family val="2"/>
      <charset val="161"/>
    </font>
    <font>
      <sz val="10"/>
      <color indexed="8"/>
      <name val="Arial"/>
      <family val="2"/>
    </font>
    <font>
      <sz val="10"/>
      <name val="MS Sans Serif"/>
      <family val="2"/>
      <charset val="161"/>
    </font>
    <font>
      <sz val="10"/>
      <name val="Arial"/>
      <family val="2"/>
    </font>
    <font>
      <sz val="10"/>
      <name val="Arial Greek"/>
      <charset val="161"/>
    </font>
    <font>
      <u/>
      <sz val="11"/>
      <color theme="10"/>
      <name val="Calibri"/>
      <family val="2"/>
      <charset val="161"/>
    </font>
    <font>
      <sz val="10"/>
      <color rgb="FF000000"/>
      <name val="Arial Narrow"/>
      <family val="2"/>
      <charset val="161"/>
    </font>
    <font>
      <sz val="10"/>
      <name val="Tahoma"/>
      <family val="2"/>
      <charset val="161"/>
    </font>
    <font>
      <b/>
      <sz val="12"/>
      <name val="Arial Narrow"/>
      <family val="2"/>
      <charset val="161"/>
    </font>
    <font>
      <sz val="9"/>
      <name val="Arial Narrow"/>
      <family val="2"/>
      <charset val="161"/>
    </font>
    <font>
      <sz val="12"/>
      <color indexed="18"/>
      <name val="Arial Narrow"/>
      <family val="2"/>
      <charset val="161"/>
    </font>
    <font>
      <sz val="8"/>
      <name val="Arial Narrow"/>
      <family val="2"/>
      <charset val="161"/>
    </font>
    <font>
      <b/>
      <sz val="12"/>
      <color indexed="18"/>
      <name val="Arial Narrow"/>
      <family val="2"/>
      <charset val="161"/>
    </font>
    <font>
      <sz val="6"/>
      <name val="Arial Narrow"/>
      <family val="2"/>
      <charset val="161"/>
    </font>
    <font>
      <b/>
      <sz val="14"/>
      <name val="Arial Narrow"/>
      <family val="2"/>
      <charset val="161"/>
    </font>
    <font>
      <sz val="11"/>
      <name val="Arial Narrow"/>
      <family val="2"/>
      <charset val="161"/>
    </font>
    <font>
      <sz val="12"/>
      <color rgb="FF000000"/>
      <name val="Arial Narrow"/>
      <family val="2"/>
      <charset val="161"/>
    </font>
    <font>
      <sz val="10"/>
      <color theme="1"/>
      <name val="Arial Narrow"/>
      <family val="2"/>
      <charset val="161"/>
    </font>
    <font>
      <sz val="12"/>
      <color theme="1"/>
      <name val="Arial Narrow"/>
      <family val="2"/>
      <charset val="161"/>
    </font>
    <font>
      <b/>
      <sz val="12"/>
      <color theme="1"/>
      <name val="Arial Narrow"/>
      <family val="2"/>
      <charset val="161"/>
    </font>
    <font>
      <sz val="10"/>
      <color theme="1"/>
      <name val="Arial"/>
      <family val="2"/>
      <charset val="161"/>
    </font>
    <font>
      <sz val="12"/>
      <color theme="3"/>
      <name val="Arial Narrow"/>
      <family val="2"/>
      <charset val="161"/>
    </font>
    <font>
      <b/>
      <sz val="10"/>
      <color rgb="FF000000"/>
      <name val="Arial Narrow"/>
      <family val="2"/>
    </font>
    <font>
      <sz val="10"/>
      <color rgb="FF000000"/>
      <name val="Arial Narrow"/>
      <family val="2"/>
    </font>
    <font>
      <sz val="12"/>
      <name val="Arial Narrow"/>
      <family val="2"/>
    </font>
    <font>
      <sz val="12"/>
      <color theme="1"/>
      <name val="Arial Narrow"/>
      <family val="2"/>
    </font>
    <font>
      <sz val="10"/>
      <name val="Arial Narrow"/>
      <family val="2"/>
    </font>
    <font>
      <i/>
      <sz val="10"/>
      <color rgb="FF000000"/>
      <name val="Arial Narrow"/>
      <family val="2"/>
    </font>
    <font>
      <sz val="10"/>
      <color theme="0" tint="-0.14999847407452621"/>
      <name val="Arial"/>
      <family val="2"/>
      <charset val="161"/>
    </font>
    <font>
      <sz val="10"/>
      <name val="Tahoma"/>
      <family val="2"/>
    </font>
    <font>
      <sz val="12"/>
      <color indexed="18"/>
      <name val="Arial Narrow"/>
      <family val="2"/>
    </font>
  </fonts>
  <fills count="4">
    <fill>
      <patternFill patternType="none"/>
    </fill>
    <fill>
      <patternFill patternType="gray125"/>
    </fill>
    <fill>
      <patternFill patternType="solid">
        <fgColor theme="0"/>
        <bgColor indexed="64"/>
      </patternFill>
    </fill>
    <fill>
      <patternFill patternType="solid">
        <fgColor theme="3" tint="0.7999816888943144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bottom style="thin">
        <color indexed="64"/>
      </bottom>
      <diagonal/>
    </border>
  </borders>
  <cellStyleXfs count="377">
    <xf numFmtId="0" fontId="0" fillId="0" borderId="0"/>
    <xf numFmtId="9" fontId="3" fillId="0" borderId="0" applyFont="0" applyFill="0" applyBorder="0" applyAlignment="0" applyProtection="0"/>
    <xf numFmtId="0" fontId="3" fillId="0" borderId="0"/>
    <xf numFmtId="0" fontId="2" fillId="0" borderId="0"/>
    <xf numFmtId="165" fontId="6" fillId="0" borderId="0" applyFont="0" applyFill="0" applyBorder="0" applyAlignment="0" applyProtection="0"/>
    <xf numFmtId="0" fontId="6" fillId="0" borderId="0"/>
    <xf numFmtId="0" fontId="7" fillId="0" borderId="0"/>
    <xf numFmtId="0" fontId="6" fillId="0" borderId="0"/>
    <xf numFmtId="0" fontId="6"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alignment vertical="top"/>
      <protection locked="0"/>
    </xf>
    <xf numFmtId="0" fontId="8" fillId="0" borderId="0" applyNumberFormat="0" applyFill="0" applyBorder="0" applyAlignment="0" applyProtection="0"/>
    <xf numFmtId="0" fontId="10" fillId="0" borderId="0" applyNumberFormat="0" applyFill="0" applyBorder="0" applyAlignment="0" applyProtection="0">
      <alignment vertical="top"/>
      <protection locked="0"/>
    </xf>
    <xf numFmtId="0" fontId="11"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12" fillId="0" borderId="0"/>
    <xf numFmtId="0" fontId="6" fillId="0" borderId="0"/>
    <xf numFmtId="0" fontId="13" fillId="0" borderId="0"/>
    <xf numFmtId="0" fontId="6" fillId="0" borderId="0"/>
    <xf numFmtId="0" fontId="14" fillId="0" borderId="0"/>
    <xf numFmtId="9" fontId="6" fillId="0" borderId="0" applyFont="0" applyFill="0" applyBorder="0" applyAlignment="0" applyProtection="0"/>
    <xf numFmtId="0" fontId="3" fillId="0" borderId="0"/>
    <xf numFmtId="0" fontId="3" fillId="0" borderId="0"/>
    <xf numFmtId="0" fontId="2" fillId="0" borderId="0"/>
    <xf numFmtId="0" fontId="2" fillId="0" borderId="0"/>
    <xf numFmtId="0" fontId="2" fillId="0" borderId="0"/>
    <xf numFmtId="0" fontId="2" fillId="0" borderId="0"/>
    <xf numFmtId="0" fontId="15" fillId="0" borderId="0"/>
    <xf numFmtId="0" fontId="15"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3"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7" fontId="15"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9" fontId="3" fillId="0" borderId="0" applyFont="0" applyFill="0" applyBorder="0" applyAlignment="0" applyProtection="0"/>
    <xf numFmtId="0" fontId="16" fillId="0" borderId="0" applyNumberFormat="0" applyFill="0" applyBorder="0" applyAlignment="0" applyProtection="0">
      <alignment vertical="top"/>
      <protection locked="0"/>
    </xf>
    <xf numFmtId="0" fontId="11" fillId="0" borderId="0" applyNumberFormat="0" applyFill="0" applyBorder="0" applyAlignment="0" applyProtection="0">
      <alignment vertical="top"/>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cellStyleXfs>
  <cellXfs count="87">
    <xf numFmtId="0" fontId="0" fillId="0" borderId="0" xfId="0"/>
    <xf numFmtId="0" fontId="0" fillId="2" borderId="0" xfId="0" applyFill="1" applyAlignment="1">
      <alignment vertical="center"/>
    </xf>
    <xf numFmtId="4" fontId="0" fillId="2" borderId="0" xfId="0" applyNumberFormat="1" applyFill="1" applyAlignment="1">
      <alignment vertical="center"/>
    </xf>
    <xf numFmtId="0" fontId="25" fillId="2" borderId="0" xfId="0" applyFont="1" applyFill="1" applyAlignment="1">
      <alignment horizontal="left" vertical="center"/>
    </xf>
    <xf numFmtId="0" fontId="4" fillId="2" borderId="0" xfId="0" applyFont="1" applyFill="1" applyAlignment="1">
      <alignment horizontal="left" vertical="center"/>
    </xf>
    <xf numFmtId="0" fontId="4" fillId="2" borderId="0" xfId="0" applyFont="1" applyFill="1" applyAlignment="1">
      <alignment vertical="center"/>
    </xf>
    <xf numFmtId="4" fontId="4" fillId="2" borderId="0" xfId="0" applyNumberFormat="1" applyFont="1" applyFill="1" applyAlignment="1">
      <alignment horizontal="center" vertical="center"/>
    </xf>
    <xf numFmtId="4" fontId="28" fillId="2" borderId="0" xfId="0" applyNumberFormat="1" applyFont="1" applyFill="1" applyAlignment="1">
      <alignment horizontal="left" vertical="center"/>
    </xf>
    <xf numFmtId="4" fontId="4" fillId="2" borderId="0" xfId="0" applyNumberFormat="1" applyFont="1" applyFill="1" applyAlignment="1">
      <alignment horizontal="left" vertical="center"/>
    </xf>
    <xf numFmtId="14" fontId="20" fillId="2" borderId="0" xfId="0" applyNumberFormat="1" applyFont="1" applyFill="1" applyAlignment="1">
      <alignment horizontal="right" vertical="center" wrapText="1"/>
    </xf>
    <xf numFmtId="14" fontId="20" fillId="2" borderId="0" xfId="0" applyNumberFormat="1" applyFont="1" applyFill="1" applyAlignment="1">
      <alignment horizontal="right" vertical="center"/>
    </xf>
    <xf numFmtId="9" fontId="25" fillId="2" borderId="0" xfId="1" applyFont="1" applyFill="1" applyAlignment="1">
      <alignment horizontal="left" vertical="center"/>
    </xf>
    <xf numFmtId="4" fontId="29" fillId="2" borderId="0" xfId="0" applyNumberFormat="1" applyFont="1" applyFill="1" applyAlignment="1">
      <alignment horizontal="right" vertical="center" wrapText="1"/>
    </xf>
    <xf numFmtId="2" fontId="4" fillId="2" borderId="0" xfId="0" applyNumberFormat="1" applyFont="1" applyFill="1" applyAlignment="1">
      <alignment horizontal="left" vertical="center"/>
    </xf>
    <xf numFmtId="2" fontId="28" fillId="2" borderId="0" xfId="0" applyNumberFormat="1" applyFont="1" applyFill="1" applyAlignment="1">
      <alignment horizontal="left" vertical="center"/>
    </xf>
    <xf numFmtId="14" fontId="5" fillId="2" borderId="0" xfId="0" applyNumberFormat="1" applyFont="1" applyFill="1" applyAlignment="1">
      <alignment horizontal="left" vertical="center" wrapText="1"/>
    </xf>
    <xf numFmtId="14" fontId="0" fillId="2" borderId="0" xfId="0" applyNumberFormat="1" applyFill="1" applyAlignment="1">
      <alignment horizontal="center" vertical="center"/>
    </xf>
    <xf numFmtId="0" fontId="19" fillId="2" borderId="0" xfId="0" applyFont="1" applyFill="1" applyAlignment="1">
      <alignment horizontal="left" vertical="center"/>
    </xf>
    <xf numFmtId="0" fontId="24" fillId="2" borderId="0" xfId="0" applyFont="1" applyFill="1" applyAlignment="1">
      <alignment horizontal="left" vertical="center" wrapText="1"/>
    </xf>
    <xf numFmtId="3" fontId="23" fillId="2" borderId="0" xfId="0" applyNumberFormat="1" applyFont="1" applyFill="1" applyAlignment="1">
      <alignment vertical="center"/>
    </xf>
    <xf numFmtId="4" fontId="23" fillId="2" borderId="0" xfId="0" applyNumberFormat="1" applyFont="1" applyFill="1" applyAlignment="1">
      <alignment vertical="center"/>
    </xf>
    <xf numFmtId="4" fontId="30" fillId="2" borderId="0" xfId="0" applyNumberFormat="1" applyFont="1" applyFill="1" applyAlignment="1">
      <alignment vertical="center"/>
    </xf>
    <xf numFmtId="0" fontId="0" fillId="2" borderId="0" xfId="0" applyFill="1" applyAlignment="1">
      <alignment horizontal="center" vertical="center"/>
    </xf>
    <xf numFmtId="0" fontId="0" fillId="2" borderId="0" xfId="0" applyFill="1" applyAlignment="1">
      <alignment horizontal="left" vertical="center"/>
    </xf>
    <xf numFmtId="4" fontId="0" fillId="2" borderId="0" xfId="0" applyNumberFormat="1" applyFill="1" applyAlignment="1">
      <alignment horizontal="center" vertical="center"/>
    </xf>
    <xf numFmtId="4" fontId="31" fillId="2" borderId="0" xfId="0" applyNumberFormat="1" applyFont="1" applyFill="1" applyAlignment="1">
      <alignment horizontal="right" vertical="center"/>
    </xf>
    <xf numFmtId="4" fontId="0" fillId="2" borderId="0" xfId="0" applyNumberFormat="1" applyFill="1" applyAlignment="1">
      <alignment horizontal="right" vertical="center"/>
    </xf>
    <xf numFmtId="4" fontId="0" fillId="2" borderId="0" xfId="0" applyNumberFormat="1" applyFill="1" applyAlignment="1">
      <alignment vertical="center" wrapText="1"/>
    </xf>
    <xf numFmtId="0" fontId="22" fillId="2" borderId="0" xfId="0" applyFont="1" applyFill="1" applyAlignment="1">
      <alignment horizontal="right" vertical="center"/>
    </xf>
    <xf numFmtId="0" fontId="0" fillId="2" borderId="0" xfId="0" applyFill="1"/>
    <xf numFmtId="0" fontId="0" fillId="2" borderId="0" xfId="0" applyFill="1" applyAlignment="1">
      <alignment horizontal="center"/>
    </xf>
    <xf numFmtId="0" fontId="31" fillId="2" borderId="0" xfId="0" applyFont="1" applyFill="1"/>
    <xf numFmtId="0" fontId="0" fillId="2" borderId="0" xfId="0" applyFill="1" applyAlignment="1">
      <alignment wrapText="1"/>
    </xf>
    <xf numFmtId="4" fontId="0" fillId="2" borderId="0" xfId="0" applyNumberFormat="1" applyFill="1"/>
    <xf numFmtId="4" fontId="18" fillId="2" borderId="0" xfId="0" applyNumberFormat="1" applyFont="1" applyFill="1" applyAlignment="1">
      <alignment horizontal="right" vertical="center"/>
    </xf>
    <xf numFmtId="4" fontId="31" fillId="2" borderId="0" xfId="0" applyNumberFormat="1" applyFont="1" applyFill="1"/>
    <xf numFmtId="0" fontId="19" fillId="3" borderId="1" xfId="0" applyFont="1" applyFill="1" applyBorder="1" applyAlignment="1">
      <alignment horizontal="center" vertical="center"/>
    </xf>
    <xf numFmtId="0" fontId="19" fillId="3" borderId="1" xfId="0" applyFont="1" applyFill="1" applyBorder="1" applyAlignment="1">
      <alignment horizontal="center" vertical="center" wrapText="1"/>
    </xf>
    <xf numFmtId="0" fontId="19" fillId="3" borderId="3" xfId="0" applyFont="1" applyFill="1" applyBorder="1" applyAlignment="1">
      <alignment horizontal="left" vertical="center" wrapText="1"/>
    </xf>
    <xf numFmtId="4" fontId="19" fillId="3" borderId="1" xfId="0" applyNumberFormat="1" applyFont="1" applyFill="1" applyBorder="1" applyAlignment="1">
      <alignment horizontal="right" vertical="center" wrapText="1"/>
    </xf>
    <xf numFmtId="4" fontId="30" fillId="3" borderId="1" xfId="0" applyNumberFormat="1" applyFont="1" applyFill="1" applyBorder="1" applyAlignment="1">
      <alignment horizontal="right" vertical="center" wrapText="1"/>
    </xf>
    <xf numFmtId="0" fontId="21" fillId="3" borderId="1" xfId="0" applyFont="1" applyFill="1" applyBorder="1" applyAlignment="1">
      <alignment horizontal="center" vertical="center"/>
    </xf>
    <xf numFmtId="0" fontId="21" fillId="3" borderId="1" xfId="0" applyFont="1" applyFill="1" applyBorder="1" applyAlignment="1">
      <alignment horizontal="center" vertical="center" wrapText="1"/>
    </xf>
    <xf numFmtId="0" fontId="21" fillId="3" borderId="3" xfId="0" applyFont="1" applyFill="1" applyBorder="1" applyAlignment="1">
      <alignment horizontal="center" vertical="center"/>
    </xf>
    <xf numFmtId="4" fontId="21" fillId="3" borderId="1" xfId="0" applyNumberFormat="1" applyFont="1" applyFill="1" applyBorder="1" applyAlignment="1">
      <alignment horizontal="center" vertical="center" wrapText="1"/>
    </xf>
    <xf numFmtId="4" fontId="32" fillId="3" borderId="1" xfId="0" applyNumberFormat="1" applyFont="1" applyFill="1" applyBorder="1" applyAlignment="1">
      <alignment horizontal="center" vertical="center" wrapText="1"/>
    </xf>
    <xf numFmtId="4" fontId="39" fillId="2" borderId="0" xfId="0" applyNumberFormat="1" applyFont="1" applyFill="1" applyAlignment="1">
      <alignment vertical="center"/>
    </xf>
    <xf numFmtId="4" fontId="40" fillId="2" borderId="0" xfId="0" applyNumberFormat="1" applyFont="1" applyFill="1" applyAlignment="1">
      <alignment horizontal="right" vertical="center"/>
    </xf>
    <xf numFmtId="164" fontId="0" fillId="2" borderId="0" xfId="0" applyNumberFormat="1" applyFill="1"/>
    <xf numFmtId="3" fontId="23" fillId="2" borderId="0" xfId="0" applyNumberFormat="1" applyFont="1" applyFill="1" applyAlignment="1">
      <alignment vertical="center" wrapText="1"/>
    </xf>
    <xf numFmtId="0" fontId="21" fillId="0" borderId="1" xfId="0" applyFont="1" applyBorder="1" applyAlignment="1">
      <alignment horizontal="center" vertical="center"/>
    </xf>
    <xf numFmtId="0" fontId="5" fillId="0" borderId="1" xfId="0" applyFont="1" applyBorder="1" applyAlignment="1">
      <alignment horizontal="center" vertical="center" wrapText="1"/>
    </xf>
    <xf numFmtId="0" fontId="5" fillId="0" borderId="3" xfId="0" applyFont="1" applyBorder="1" applyAlignment="1">
      <alignment horizontal="left" vertical="center" wrapText="1"/>
    </xf>
    <xf numFmtId="4" fontId="5" fillId="0" borderId="1" xfId="0" applyNumberFormat="1" applyFont="1" applyBorder="1" applyAlignment="1">
      <alignment horizontal="right" vertical="center" wrapText="1"/>
    </xf>
    <xf numFmtId="4" fontId="27" fillId="0" borderId="1" xfId="0" applyNumberFormat="1" applyFont="1" applyBorder="1" applyAlignment="1">
      <alignment horizontal="right" vertical="center" wrapText="1"/>
    </xf>
    <xf numFmtId="4" fontId="29" fillId="0" borderId="1" xfId="0" applyNumberFormat="1" applyFont="1" applyBorder="1" applyAlignment="1">
      <alignment horizontal="right" vertical="center" wrapText="1"/>
    </xf>
    <xf numFmtId="0" fontId="17" fillId="0" borderId="1" xfId="0" applyFont="1" applyBorder="1" applyAlignment="1">
      <alignment horizontal="left" vertical="center" wrapText="1"/>
    </xf>
    <xf numFmtId="14" fontId="5" fillId="0" borderId="1" xfId="0" applyNumberFormat="1" applyFont="1" applyBorder="1" applyAlignment="1">
      <alignment horizontal="center" vertical="center" wrapText="1"/>
    </xf>
    <xf numFmtId="0" fontId="5" fillId="0" borderId="1" xfId="0" applyFont="1" applyBorder="1" applyAlignment="1">
      <alignment horizontal="center" vertical="center"/>
    </xf>
    <xf numFmtId="0" fontId="4" fillId="0" borderId="1" xfId="0" applyFont="1" applyBorder="1" applyAlignment="1">
      <alignment horizontal="left" vertical="center" wrapText="1"/>
    </xf>
    <xf numFmtId="0" fontId="26" fillId="0" borderId="3" xfId="0" applyFont="1" applyBorder="1" applyAlignment="1">
      <alignment horizontal="left" vertical="center" wrapText="1"/>
    </xf>
    <xf numFmtId="4" fontId="35" fillId="0" borderId="1" xfId="0" applyNumberFormat="1" applyFont="1" applyBorder="1" applyAlignment="1">
      <alignment horizontal="right" vertical="center" wrapText="1"/>
    </xf>
    <xf numFmtId="166" fontId="5" fillId="0" borderId="1" xfId="0" applyNumberFormat="1" applyFont="1" applyBorder="1" applyAlignment="1">
      <alignment horizontal="center" vertical="center" wrapText="1"/>
    </xf>
    <xf numFmtId="0" fontId="35" fillId="0" borderId="1" xfId="0" applyFont="1" applyBorder="1" applyAlignment="1">
      <alignment horizontal="center" vertical="center" wrapText="1"/>
    </xf>
    <xf numFmtId="0" fontId="35" fillId="0" borderId="3" xfId="0" applyFont="1" applyBorder="1" applyAlignment="1">
      <alignment horizontal="left" vertical="center" wrapText="1"/>
    </xf>
    <xf numFmtId="4" fontId="36" fillId="0" borderId="1" xfId="0" applyNumberFormat="1" applyFont="1" applyBorder="1" applyAlignment="1">
      <alignment horizontal="right" vertical="center" wrapText="1"/>
    </xf>
    <xf numFmtId="0" fontId="34" fillId="0" borderId="1" xfId="0" applyFont="1" applyBorder="1" applyAlignment="1">
      <alignment horizontal="left" vertical="center" wrapText="1"/>
    </xf>
    <xf numFmtId="14" fontId="35" fillId="0" borderId="1" xfId="0" applyNumberFormat="1" applyFont="1" applyBorder="1" applyAlignment="1">
      <alignment horizontal="center" vertical="center" wrapText="1"/>
    </xf>
    <xf numFmtId="0" fontId="41" fillId="0" borderId="1" xfId="0" applyFont="1" applyBorder="1" applyAlignment="1">
      <alignment horizontal="center" vertical="center"/>
    </xf>
    <xf numFmtId="0" fontId="35" fillId="0" borderId="1" xfId="0" applyFont="1" applyBorder="1" applyAlignment="1">
      <alignment horizontal="center" vertical="center"/>
    </xf>
    <xf numFmtId="4" fontId="35" fillId="0" borderId="0" xfId="0" applyNumberFormat="1" applyFont="1" applyAlignment="1">
      <alignment horizontal="right" vertical="center" wrapText="1"/>
    </xf>
    <xf numFmtId="164" fontId="29" fillId="0" borderId="1" xfId="0" applyNumberFormat="1" applyFont="1" applyBorder="1" applyAlignment="1">
      <alignment horizontal="right" vertical="center" wrapText="1"/>
    </xf>
    <xf numFmtId="0" fontId="5" fillId="0" borderId="3" xfId="2" applyFont="1" applyBorder="1" applyAlignment="1">
      <alignment horizontal="left" vertical="center" wrapText="1"/>
    </xf>
    <xf numFmtId="0" fontId="34" fillId="0" borderId="0" xfId="0" applyFont="1" applyAlignment="1">
      <alignment wrapText="1"/>
    </xf>
    <xf numFmtId="168" fontId="5" fillId="0" borderId="1" xfId="0" applyNumberFormat="1" applyFont="1" applyBorder="1" applyAlignment="1">
      <alignment horizontal="right" vertical="center" wrapText="1"/>
    </xf>
    <xf numFmtId="0" fontId="33" fillId="0" borderId="1" xfId="0" applyFont="1" applyBorder="1" applyAlignment="1">
      <alignment horizontal="left" vertical="center" wrapText="1"/>
    </xf>
    <xf numFmtId="0" fontId="34" fillId="0" borderId="0" xfId="0" applyFont="1" applyAlignment="1">
      <alignment vertical="center" wrapText="1"/>
    </xf>
    <xf numFmtId="0" fontId="4" fillId="0" borderId="2" xfId="0" applyFont="1" applyBorder="1" applyAlignment="1">
      <alignment horizontal="left" vertical="center" wrapText="1"/>
    </xf>
    <xf numFmtId="0" fontId="17" fillId="0" borderId="2" xfId="0" applyFont="1" applyBorder="1" applyAlignment="1">
      <alignment horizontal="left" vertical="center" wrapText="1"/>
    </xf>
    <xf numFmtId="0" fontId="27" fillId="0" borderId="3" xfId="0" applyFont="1" applyBorder="1" applyAlignment="1">
      <alignment vertical="center" wrapText="1"/>
    </xf>
    <xf numFmtId="0" fontId="27" fillId="0" borderId="1" xfId="0" applyFont="1" applyBorder="1" applyAlignment="1">
      <alignment vertical="center" wrapText="1"/>
    </xf>
    <xf numFmtId="0" fontId="27" fillId="0" borderId="4" xfId="0" applyFont="1" applyBorder="1" applyAlignment="1">
      <alignment vertical="center" wrapText="1"/>
    </xf>
    <xf numFmtId="0" fontId="27" fillId="0" borderId="3" xfId="0" applyFont="1" applyBorder="1" applyAlignment="1">
      <alignment horizontal="left" vertical="center" wrapText="1"/>
    </xf>
    <xf numFmtId="0" fontId="37" fillId="0" borderId="1" xfId="0" applyFont="1" applyBorder="1" applyAlignment="1">
      <alignment horizontal="left" vertical="center" wrapText="1"/>
    </xf>
    <xf numFmtId="0" fontId="5" fillId="0" borderId="3" xfId="0" applyFont="1" applyBorder="1" applyAlignment="1">
      <alignment vertical="center" wrapText="1"/>
    </xf>
    <xf numFmtId="0" fontId="4" fillId="0" borderId="0" xfId="0" applyFont="1" applyAlignment="1">
      <alignment vertical="center" wrapText="1"/>
    </xf>
    <xf numFmtId="0" fontId="27" fillId="0" borderId="1" xfId="0" applyFont="1" applyBorder="1" applyAlignment="1">
      <alignment horizontal="center" vertical="center" wrapText="1"/>
    </xf>
  </cellXfs>
  <cellStyles count="377">
    <cellStyle name="Comma 2" xfId="4" xr:uid="{00000000-0005-0000-0000-000000000000}"/>
    <cellStyle name="Excel Built-in Normal" xfId="5" xr:uid="{00000000-0005-0000-0000-000001000000}"/>
    <cellStyle name="Excel Built-in Normal 1" xfId="6" xr:uid="{00000000-0005-0000-0000-000002000000}"/>
    <cellStyle name="Excel Built-in Normal 2" xfId="7" xr:uid="{00000000-0005-0000-0000-000003000000}"/>
    <cellStyle name="Excel Built-in Normal_ΕΒΔΟΜΑΔΙΑΙΑ ΑΙΤΗΜΑΤΑ ΠΛΗΡΩΜΗΣ_ΠΕΠ ΚΝΑ_ΠΕΡΙΦΕΡΕΙΑ Ν.ΑΙΓΑΙΟΥ" xfId="8" xr:uid="{00000000-0005-0000-0000-000004000000}"/>
    <cellStyle name="Hyperlink 2" xfId="9" xr:uid="{00000000-0005-0000-0000-000005000000}"/>
    <cellStyle name="Hyperlink 2 2" xfId="10" xr:uid="{00000000-0005-0000-0000-000006000000}"/>
    <cellStyle name="Hyperlink 2_ΕΒΔΟΜΑΔΙΑΙΑ ΑΙΤΗΜΑΤΑ ΠΛΗΡΩΜΗΣ_ΠΕΠ ΚΝΑ_ΠΕΡΙΦΕΡΕΙΑ Ν.ΑΙΓΑΙΟΥ" xfId="11" xr:uid="{00000000-0005-0000-0000-000007000000}"/>
    <cellStyle name="Hyperlink 3" xfId="12" xr:uid="{00000000-0005-0000-0000-000008000000}"/>
    <cellStyle name="Hyperlink 3 2" xfId="13" xr:uid="{00000000-0005-0000-0000-000009000000}"/>
    <cellStyle name="Hyperlink 3 2 2" xfId="14" xr:uid="{00000000-0005-0000-0000-00000A000000}"/>
    <cellStyle name="Hyperlink 3 2 3" xfId="15" xr:uid="{00000000-0005-0000-0000-00000B000000}"/>
    <cellStyle name="Hyperlink 3 3" xfId="16" xr:uid="{00000000-0005-0000-0000-00000C000000}"/>
    <cellStyle name="Hyperlink 3_ΕΒΔΟΜΑΔΙΑΙΑ ΑΙΤΗΜΑΤΑ ΠΛΗΡΩΜΗΣ_ΠΕΠ ΚΝΑ_ΠΕΡΙΦΕΡΕΙΑ Ν.ΑΙΓΑΙΟΥ" xfId="17" xr:uid="{00000000-0005-0000-0000-00000D000000}"/>
    <cellStyle name="Hyperlink 4" xfId="18" xr:uid="{00000000-0005-0000-0000-00000E000000}"/>
    <cellStyle name="Hyperlink 5" xfId="19" xr:uid="{00000000-0005-0000-0000-00000F000000}"/>
    <cellStyle name="Hyperlink 6" xfId="20" xr:uid="{00000000-0005-0000-0000-000010000000}"/>
    <cellStyle name="Normal" xfId="0" builtinId="0"/>
    <cellStyle name="Normal 2" xfId="21" xr:uid="{00000000-0005-0000-0000-000011000000}"/>
    <cellStyle name="Normal 2 2" xfId="22" xr:uid="{00000000-0005-0000-0000-000012000000}"/>
    <cellStyle name="Normal 3" xfId="23" xr:uid="{00000000-0005-0000-0000-000013000000}"/>
    <cellStyle name="Normal 4" xfId="24" xr:uid="{00000000-0005-0000-0000-000014000000}"/>
    <cellStyle name="Normal 6" xfId="25" xr:uid="{00000000-0005-0000-0000-000015000000}"/>
    <cellStyle name="Per cent" xfId="1" builtinId="5"/>
    <cellStyle name="Percent 2" xfId="26" xr:uid="{00000000-0005-0000-0000-000016000000}"/>
    <cellStyle name="Βασικό_MIS_ΠΡΟΒΛΕΨΕΙΣ_ΠΚΕ_20140102" xfId="27" xr:uid="{00000000-0005-0000-0000-000017000000}"/>
    <cellStyle name="Κανονικό 10" xfId="372" xr:uid="{00000000-0005-0000-0000-000019000000}"/>
    <cellStyle name="Κανονικό 11" xfId="375" xr:uid="{00000000-0005-0000-0000-00001A000000}"/>
    <cellStyle name="Κανονικό 2" xfId="2" xr:uid="{00000000-0005-0000-0000-00001B000000}"/>
    <cellStyle name="Κανονικό 2 2" xfId="28" xr:uid="{00000000-0005-0000-0000-00001C000000}"/>
    <cellStyle name="Κανονικό 2 2 2" xfId="29" xr:uid="{00000000-0005-0000-0000-00001D000000}"/>
    <cellStyle name="Κανονικό 2 2 2 2" xfId="30" xr:uid="{00000000-0005-0000-0000-00001E000000}"/>
    <cellStyle name="Κανονικό 2 2 2 2 2" xfId="31" xr:uid="{00000000-0005-0000-0000-00001F000000}"/>
    <cellStyle name="Κανονικό 2 2 2 2 2 2" xfId="177" xr:uid="{00000000-0005-0000-0000-000020000000}"/>
    <cellStyle name="Κανονικό 2 2 2 2 2 3" xfId="243" xr:uid="{00000000-0005-0000-0000-000021000000}"/>
    <cellStyle name="Κανονικό 2 2 2 2 2 4" xfId="309" xr:uid="{00000000-0005-0000-0000-000022000000}"/>
    <cellStyle name="Κανονικό 2 2 2 2 2 5" xfId="111" xr:uid="{00000000-0005-0000-0000-000023000000}"/>
    <cellStyle name="Κανονικό 2 2 2 2 3" xfId="176" xr:uid="{00000000-0005-0000-0000-000024000000}"/>
    <cellStyle name="Κανονικό 2 2 2 2 4" xfId="242" xr:uid="{00000000-0005-0000-0000-000025000000}"/>
    <cellStyle name="Κανονικό 2 2 2 2 5" xfId="308" xr:uid="{00000000-0005-0000-0000-000026000000}"/>
    <cellStyle name="Κανονικό 2 2 2 2 6" xfId="110" xr:uid="{00000000-0005-0000-0000-000027000000}"/>
    <cellStyle name="Κανονικό 2 2 2 3" xfId="32" xr:uid="{00000000-0005-0000-0000-000028000000}"/>
    <cellStyle name="Κανονικό 2 2 2 3 2" xfId="178" xr:uid="{00000000-0005-0000-0000-000029000000}"/>
    <cellStyle name="Κανονικό 2 2 2 3 3" xfId="244" xr:uid="{00000000-0005-0000-0000-00002A000000}"/>
    <cellStyle name="Κανονικό 2 2 2 3 4" xfId="310" xr:uid="{00000000-0005-0000-0000-00002B000000}"/>
    <cellStyle name="Κανονικό 2 2 2 3 5" xfId="112" xr:uid="{00000000-0005-0000-0000-00002C000000}"/>
    <cellStyle name="Κανονικό 2 2 2 4" xfId="175" xr:uid="{00000000-0005-0000-0000-00002D000000}"/>
    <cellStyle name="Κανονικό 2 2 2 5" xfId="241" xr:uid="{00000000-0005-0000-0000-00002E000000}"/>
    <cellStyle name="Κανονικό 2 2 2 6" xfId="307" xr:uid="{00000000-0005-0000-0000-00002F000000}"/>
    <cellStyle name="Κανονικό 2 2 2 7" xfId="109" xr:uid="{00000000-0005-0000-0000-000030000000}"/>
    <cellStyle name="Κανονικό 2 3" xfId="33" xr:uid="{00000000-0005-0000-0000-000031000000}"/>
    <cellStyle name="Κανονικό 2 3 2" xfId="34" xr:uid="{00000000-0005-0000-0000-000032000000}"/>
    <cellStyle name="Κανονικό 2 3 3" xfId="35" xr:uid="{00000000-0005-0000-0000-000033000000}"/>
    <cellStyle name="Κανονικό 2 4" xfId="374" xr:uid="{00000000-0005-0000-0000-000034000000}"/>
    <cellStyle name="Κανονικό 3" xfId="36" xr:uid="{00000000-0005-0000-0000-000035000000}"/>
    <cellStyle name="Κανονικό 3 10" xfId="245" xr:uid="{00000000-0005-0000-0000-000036000000}"/>
    <cellStyle name="Κανονικό 3 11" xfId="311" xr:uid="{00000000-0005-0000-0000-000037000000}"/>
    <cellStyle name="Κανονικό 3 12" xfId="113" xr:uid="{00000000-0005-0000-0000-000038000000}"/>
    <cellStyle name="Κανονικό 3 2" xfId="37" xr:uid="{00000000-0005-0000-0000-000039000000}"/>
    <cellStyle name="Κανονικό 3 2 2" xfId="38" xr:uid="{00000000-0005-0000-0000-00003A000000}"/>
    <cellStyle name="Κανονικό 3 2 2 2" xfId="39" xr:uid="{00000000-0005-0000-0000-00003B000000}"/>
    <cellStyle name="Κανονικό 3 2 2 2 2" xfId="40" xr:uid="{00000000-0005-0000-0000-00003C000000}"/>
    <cellStyle name="Κανονικό 3 2 2 2 2 2" xfId="183" xr:uid="{00000000-0005-0000-0000-00003D000000}"/>
    <cellStyle name="Κανονικό 3 2 2 2 2 3" xfId="249" xr:uid="{00000000-0005-0000-0000-00003E000000}"/>
    <cellStyle name="Κανονικό 3 2 2 2 2 4" xfId="315" xr:uid="{00000000-0005-0000-0000-00003F000000}"/>
    <cellStyle name="Κανονικό 3 2 2 2 2 5" xfId="117" xr:uid="{00000000-0005-0000-0000-000040000000}"/>
    <cellStyle name="Κανονικό 3 2 2 2 3" xfId="182" xr:uid="{00000000-0005-0000-0000-000041000000}"/>
    <cellStyle name="Κανονικό 3 2 2 2 4" xfId="248" xr:uid="{00000000-0005-0000-0000-000042000000}"/>
    <cellStyle name="Κανονικό 3 2 2 2 5" xfId="314" xr:uid="{00000000-0005-0000-0000-000043000000}"/>
    <cellStyle name="Κανονικό 3 2 2 2 6" xfId="116" xr:uid="{00000000-0005-0000-0000-000044000000}"/>
    <cellStyle name="Κανονικό 3 2 2 3" xfId="41" xr:uid="{00000000-0005-0000-0000-000045000000}"/>
    <cellStyle name="Κανονικό 3 2 2 3 2" xfId="184" xr:uid="{00000000-0005-0000-0000-000046000000}"/>
    <cellStyle name="Κανονικό 3 2 2 3 3" xfId="250" xr:uid="{00000000-0005-0000-0000-000047000000}"/>
    <cellStyle name="Κανονικό 3 2 2 3 4" xfId="316" xr:uid="{00000000-0005-0000-0000-000048000000}"/>
    <cellStyle name="Κανονικό 3 2 2 3 5" xfId="118" xr:uid="{00000000-0005-0000-0000-000049000000}"/>
    <cellStyle name="Κανονικό 3 2 2 4" xfId="181" xr:uid="{00000000-0005-0000-0000-00004A000000}"/>
    <cellStyle name="Κανονικό 3 2 2 5" xfId="247" xr:uid="{00000000-0005-0000-0000-00004B000000}"/>
    <cellStyle name="Κανονικό 3 2 2 6" xfId="313" xr:uid="{00000000-0005-0000-0000-00004C000000}"/>
    <cellStyle name="Κανονικό 3 2 2 7" xfId="115" xr:uid="{00000000-0005-0000-0000-00004D000000}"/>
    <cellStyle name="Κανονικό 3 2 3" xfId="42" xr:uid="{00000000-0005-0000-0000-00004E000000}"/>
    <cellStyle name="Κανονικό 3 2 3 2" xfId="43" xr:uid="{00000000-0005-0000-0000-00004F000000}"/>
    <cellStyle name="Κανονικό 3 2 3 2 2" xfId="186" xr:uid="{00000000-0005-0000-0000-000050000000}"/>
    <cellStyle name="Κανονικό 3 2 3 2 3" xfId="252" xr:uid="{00000000-0005-0000-0000-000051000000}"/>
    <cellStyle name="Κανονικό 3 2 3 2 4" xfId="318" xr:uid="{00000000-0005-0000-0000-000052000000}"/>
    <cellStyle name="Κανονικό 3 2 3 2 5" xfId="120" xr:uid="{00000000-0005-0000-0000-000053000000}"/>
    <cellStyle name="Κανονικό 3 2 3 3" xfId="185" xr:uid="{00000000-0005-0000-0000-000054000000}"/>
    <cellStyle name="Κανονικό 3 2 3 4" xfId="251" xr:uid="{00000000-0005-0000-0000-000055000000}"/>
    <cellStyle name="Κανονικό 3 2 3 5" xfId="317" xr:uid="{00000000-0005-0000-0000-000056000000}"/>
    <cellStyle name="Κανονικό 3 2 3 6" xfId="119" xr:uid="{00000000-0005-0000-0000-000057000000}"/>
    <cellStyle name="Κανονικό 3 2 4" xfId="44" xr:uid="{00000000-0005-0000-0000-000058000000}"/>
    <cellStyle name="Κανονικό 3 2 4 2" xfId="187" xr:uid="{00000000-0005-0000-0000-000059000000}"/>
    <cellStyle name="Κανονικό 3 2 4 3" xfId="253" xr:uid="{00000000-0005-0000-0000-00005A000000}"/>
    <cellStyle name="Κανονικό 3 2 4 4" xfId="319" xr:uid="{00000000-0005-0000-0000-00005B000000}"/>
    <cellStyle name="Κανονικό 3 2 4 5" xfId="121" xr:uid="{00000000-0005-0000-0000-00005C000000}"/>
    <cellStyle name="Κανονικό 3 2 5" xfId="180" xr:uid="{00000000-0005-0000-0000-00005D000000}"/>
    <cellStyle name="Κανονικό 3 2 6" xfId="246" xr:uid="{00000000-0005-0000-0000-00005E000000}"/>
    <cellStyle name="Κανονικό 3 2 7" xfId="312" xr:uid="{00000000-0005-0000-0000-00005F000000}"/>
    <cellStyle name="Κανονικό 3 2 8" xfId="114" xr:uid="{00000000-0005-0000-0000-000060000000}"/>
    <cellStyle name="Κανονικό 3 3" xfId="45" xr:uid="{00000000-0005-0000-0000-000061000000}"/>
    <cellStyle name="Κανονικό 3 3 2" xfId="46" xr:uid="{00000000-0005-0000-0000-000062000000}"/>
    <cellStyle name="Κανονικό 3 3 2 2" xfId="47" xr:uid="{00000000-0005-0000-0000-000063000000}"/>
    <cellStyle name="Κανονικό 3 3 2 2 2" xfId="48" xr:uid="{00000000-0005-0000-0000-000064000000}"/>
    <cellStyle name="Κανονικό 3 3 2 2 2 2" xfId="191" xr:uid="{00000000-0005-0000-0000-000065000000}"/>
    <cellStyle name="Κανονικό 3 3 2 2 2 3" xfId="257" xr:uid="{00000000-0005-0000-0000-000066000000}"/>
    <cellStyle name="Κανονικό 3 3 2 2 2 4" xfId="323" xr:uid="{00000000-0005-0000-0000-000067000000}"/>
    <cellStyle name="Κανονικό 3 3 2 2 2 5" xfId="125" xr:uid="{00000000-0005-0000-0000-000068000000}"/>
    <cellStyle name="Κανονικό 3 3 2 2 3" xfId="190" xr:uid="{00000000-0005-0000-0000-000069000000}"/>
    <cellStyle name="Κανονικό 3 3 2 2 4" xfId="256" xr:uid="{00000000-0005-0000-0000-00006A000000}"/>
    <cellStyle name="Κανονικό 3 3 2 2 5" xfId="322" xr:uid="{00000000-0005-0000-0000-00006B000000}"/>
    <cellStyle name="Κανονικό 3 3 2 2 6" xfId="124" xr:uid="{00000000-0005-0000-0000-00006C000000}"/>
    <cellStyle name="Κανονικό 3 3 2 3" xfId="49" xr:uid="{00000000-0005-0000-0000-00006D000000}"/>
    <cellStyle name="Κανονικό 3 3 2 3 2" xfId="192" xr:uid="{00000000-0005-0000-0000-00006E000000}"/>
    <cellStyle name="Κανονικό 3 3 2 3 3" xfId="258" xr:uid="{00000000-0005-0000-0000-00006F000000}"/>
    <cellStyle name="Κανονικό 3 3 2 3 4" xfId="324" xr:uid="{00000000-0005-0000-0000-000070000000}"/>
    <cellStyle name="Κανονικό 3 3 2 3 5" xfId="126" xr:uid="{00000000-0005-0000-0000-000071000000}"/>
    <cellStyle name="Κανονικό 3 3 2 4" xfId="189" xr:uid="{00000000-0005-0000-0000-000072000000}"/>
    <cellStyle name="Κανονικό 3 3 2 5" xfId="255" xr:uid="{00000000-0005-0000-0000-000073000000}"/>
    <cellStyle name="Κανονικό 3 3 2 6" xfId="321" xr:uid="{00000000-0005-0000-0000-000074000000}"/>
    <cellStyle name="Κανονικό 3 3 2 7" xfId="123" xr:uid="{00000000-0005-0000-0000-000075000000}"/>
    <cellStyle name="Κανονικό 3 3 3" xfId="50" xr:uid="{00000000-0005-0000-0000-000076000000}"/>
    <cellStyle name="Κανονικό 3 3 3 2" xfId="51" xr:uid="{00000000-0005-0000-0000-000077000000}"/>
    <cellStyle name="Κανονικό 3 3 3 2 2" xfId="194" xr:uid="{00000000-0005-0000-0000-000078000000}"/>
    <cellStyle name="Κανονικό 3 3 3 2 3" xfId="260" xr:uid="{00000000-0005-0000-0000-000079000000}"/>
    <cellStyle name="Κανονικό 3 3 3 2 4" xfId="326" xr:uid="{00000000-0005-0000-0000-00007A000000}"/>
    <cellStyle name="Κανονικό 3 3 3 2 5" xfId="128" xr:uid="{00000000-0005-0000-0000-00007B000000}"/>
    <cellStyle name="Κανονικό 3 3 3 3" xfId="193" xr:uid="{00000000-0005-0000-0000-00007C000000}"/>
    <cellStyle name="Κανονικό 3 3 3 4" xfId="259" xr:uid="{00000000-0005-0000-0000-00007D000000}"/>
    <cellStyle name="Κανονικό 3 3 3 5" xfId="325" xr:uid="{00000000-0005-0000-0000-00007E000000}"/>
    <cellStyle name="Κανονικό 3 3 3 6" xfId="127" xr:uid="{00000000-0005-0000-0000-00007F000000}"/>
    <cellStyle name="Κανονικό 3 3 4" xfId="52" xr:uid="{00000000-0005-0000-0000-000080000000}"/>
    <cellStyle name="Κανονικό 3 3 4 2" xfId="195" xr:uid="{00000000-0005-0000-0000-000081000000}"/>
    <cellStyle name="Κανονικό 3 3 4 3" xfId="261" xr:uid="{00000000-0005-0000-0000-000082000000}"/>
    <cellStyle name="Κανονικό 3 3 4 4" xfId="327" xr:uid="{00000000-0005-0000-0000-000083000000}"/>
    <cellStyle name="Κανονικό 3 3 4 5" xfId="129" xr:uid="{00000000-0005-0000-0000-000084000000}"/>
    <cellStyle name="Κανονικό 3 3 5" xfId="188" xr:uid="{00000000-0005-0000-0000-000085000000}"/>
    <cellStyle name="Κανονικό 3 3 6" xfId="254" xr:uid="{00000000-0005-0000-0000-000086000000}"/>
    <cellStyle name="Κανονικό 3 3 7" xfId="320" xr:uid="{00000000-0005-0000-0000-000087000000}"/>
    <cellStyle name="Κανονικό 3 3 8" xfId="122" xr:uid="{00000000-0005-0000-0000-000088000000}"/>
    <cellStyle name="Κανονικό 3 4" xfId="53" xr:uid="{00000000-0005-0000-0000-000089000000}"/>
    <cellStyle name="Κανονικό 3 4 2" xfId="54" xr:uid="{00000000-0005-0000-0000-00008A000000}"/>
    <cellStyle name="Κανονικό 3 4 2 2" xfId="55" xr:uid="{00000000-0005-0000-0000-00008B000000}"/>
    <cellStyle name="Κανονικό 3 4 2 2 2" xfId="198" xr:uid="{00000000-0005-0000-0000-00008C000000}"/>
    <cellStyle name="Κανονικό 3 4 2 2 3" xfId="264" xr:uid="{00000000-0005-0000-0000-00008D000000}"/>
    <cellStyle name="Κανονικό 3 4 2 2 4" xfId="330" xr:uid="{00000000-0005-0000-0000-00008E000000}"/>
    <cellStyle name="Κανονικό 3 4 2 2 5" xfId="132" xr:uid="{00000000-0005-0000-0000-00008F000000}"/>
    <cellStyle name="Κανονικό 3 4 2 3" xfId="197" xr:uid="{00000000-0005-0000-0000-000090000000}"/>
    <cellStyle name="Κανονικό 3 4 2 4" xfId="263" xr:uid="{00000000-0005-0000-0000-000091000000}"/>
    <cellStyle name="Κανονικό 3 4 2 5" xfId="329" xr:uid="{00000000-0005-0000-0000-000092000000}"/>
    <cellStyle name="Κανονικό 3 4 2 6" xfId="131" xr:uid="{00000000-0005-0000-0000-000093000000}"/>
    <cellStyle name="Κανονικό 3 4 3" xfId="56" xr:uid="{00000000-0005-0000-0000-000094000000}"/>
    <cellStyle name="Κανονικό 3 4 3 2" xfId="199" xr:uid="{00000000-0005-0000-0000-000095000000}"/>
    <cellStyle name="Κανονικό 3 4 3 3" xfId="265" xr:uid="{00000000-0005-0000-0000-000096000000}"/>
    <cellStyle name="Κανονικό 3 4 3 4" xfId="331" xr:uid="{00000000-0005-0000-0000-000097000000}"/>
    <cellStyle name="Κανονικό 3 4 3 5" xfId="133" xr:uid="{00000000-0005-0000-0000-000098000000}"/>
    <cellStyle name="Κανονικό 3 4 4" xfId="196" xr:uid="{00000000-0005-0000-0000-000099000000}"/>
    <cellStyle name="Κανονικό 3 4 5" xfId="262" xr:uid="{00000000-0005-0000-0000-00009A000000}"/>
    <cellStyle name="Κανονικό 3 4 6" xfId="328" xr:uid="{00000000-0005-0000-0000-00009B000000}"/>
    <cellStyle name="Κανονικό 3 4 7" xfId="130" xr:uid="{00000000-0005-0000-0000-00009C000000}"/>
    <cellStyle name="Κανονικό 3 5" xfId="57" xr:uid="{00000000-0005-0000-0000-00009D000000}"/>
    <cellStyle name="Κανονικό 3 5 2" xfId="58" xr:uid="{00000000-0005-0000-0000-00009E000000}"/>
    <cellStyle name="Κανονικό 3 5 2 2" xfId="201" xr:uid="{00000000-0005-0000-0000-00009F000000}"/>
    <cellStyle name="Κανονικό 3 5 2 3" xfId="267" xr:uid="{00000000-0005-0000-0000-0000A0000000}"/>
    <cellStyle name="Κανονικό 3 5 2 4" xfId="333" xr:uid="{00000000-0005-0000-0000-0000A1000000}"/>
    <cellStyle name="Κανονικό 3 5 2 5" xfId="135" xr:uid="{00000000-0005-0000-0000-0000A2000000}"/>
    <cellStyle name="Κανονικό 3 5 3" xfId="200" xr:uid="{00000000-0005-0000-0000-0000A3000000}"/>
    <cellStyle name="Κανονικό 3 5 4" xfId="266" xr:uid="{00000000-0005-0000-0000-0000A4000000}"/>
    <cellStyle name="Κανονικό 3 5 5" xfId="332" xr:uid="{00000000-0005-0000-0000-0000A5000000}"/>
    <cellStyle name="Κανονικό 3 5 6" xfId="134" xr:uid="{00000000-0005-0000-0000-0000A6000000}"/>
    <cellStyle name="Κανονικό 3 6" xfId="59" xr:uid="{00000000-0005-0000-0000-0000A7000000}"/>
    <cellStyle name="Κανονικό 3 6 2" xfId="60" xr:uid="{00000000-0005-0000-0000-0000A8000000}"/>
    <cellStyle name="Κανονικό 3 6 2 2" xfId="203" xr:uid="{00000000-0005-0000-0000-0000A9000000}"/>
    <cellStyle name="Κανονικό 3 6 2 3" xfId="269" xr:uid="{00000000-0005-0000-0000-0000AA000000}"/>
    <cellStyle name="Κανονικό 3 6 2 4" xfId="335" xr:uid="{00000000-0005-0000-0000-0000AB000000}"/>
    <cellStyle name="Κανονικό 3 6 2 5" xfId="137" xr:uid="{00000000-0005-0000-0000-0000AC000000}"/>
    <cellStyle name="Κανονικό 3 6 3" xfId="202" xr:uid="{00000000-0005-0000-0000-0000AD000000}"/>
    <cellStyle name="Κανονικό 3 6 4" xfId="268" xr:uid="{00000000-0005-0000-0000-0000AE000000}"/>
    <cellStyle name="Κανονικό 3 6 5" xfId="334" xr:uid="{00000000-0005-0000-0000-0000AF000000}"/>
    <cellStyle name="Κανονικό 3 6 6" xfId="136" xr:uid="{00000000-0005-0000-0000-0000B0000000}"/>
    <cellStyle name="Κανονικό 3 7" xfId="61" xr:uid="{00000000-0005-0000-0000-0000B1000000}"/>
    <cellStyle name="Κανονικό 3 7 2" xfId="62" xr:uid="{00000000-0005-0000-0000-0000B2000000}"/>
    <cellStyle name="Κανονικό 3 7 2 2" xfId="205" xr:uid="{00000000-0005-0000-0000-0000B3000000}"/>
    <cellStyle name="Κανονικό 3 7 2 3" xfId="271" xr:uid="{00000000-0005-0000-0000-0000B4000000}"/>
    <cellStyle name="Κανονικό 3 7 2 4" xfId="337" xr:uid="{00000000-0005-0000-0000-0000B5000000}"/>
    <cellStyle name="Κανονικό 3 7 2 5" xfId="139" xr:uid="{00000000-0005-0000-0000-0000B6000000}"/>
    <cellStyle name="Κανονικό 3 7 3" xfId="204" xr:uid="{00000000-0005-0000-0000-0000B7000000}"/>
    <cellStyle name="Κανονικό 3 7 4" xfId="270" xr:uid="{00000000-0005-0000-0000-0000B8000000}"/>
    <cellStyle name="Κανονικό 3 7 5" xfId="336" xr:uid="{00000000-0005-0000-0000-0000B9000000}"/>
    <cellStyle name="Κανονικό 3 7 6" xfId="138" xr:uid="{00000000-0005-0000-0000-0000BA000000}"/>
    <cellStyle name="Κανονικό 3 8" xfId="63" xr:uid="{00000000-0005-0000-0000-0000BB000000}"/>
    <cellStyle name="Κανονικό 3 8 2" xfId="206" xr:uid="{00000000-0005-0000-0000-0000BC000000}"/>
    <cellStyle name="Κανονικό 3 8 3" xfId="272" xr:uid="{00000000-0005-0000-0000-0000BD000000}"/>
    <cellStyle name="Κανονικό 3 8 4" xfId="338" xr:uid="{00000000-0005-0000-0000-0000BE000000}"/>
    <cellStyle name="Κανονικό 3 8 5" xfId="140" xr:uid="{00000000-0005-0000-0000-0000BF000000}"/>
    <cellStyle name="Κανονικό 3 9" xfId="179" xr:uid="{00000000-0005-0000-0000-0000C0000000}"/>
    <cellStyle name="Κανονικό 4" xfId="64" xr:uid="{00000000-0005-0000-0000-0000C1000000}"/>
    <cellStyle name="Κανονικό 5" xfId="65" xr:uid="{00000000-0005-0000-0000-0000C2000000}"/>
    <cellStyle name="Κανονικό 5 2" xfId="66" xr:uid="{00000000-0005-0000-0000-0000C3000000}"/>
    <cellStyle name="Κανονικό 5 2 2" xfId="67" xr:uid="{00000000-0005-0000-0000-0000C4000000}"/>
    <cellStyle name="Κανονικό 5 2 3" xfId="68" xr:uid="{00000000-0005-0000-0000-0000C5000000}"/>
    <cellStyle name="Κανονικό 5 2 3 2" xfId="69" xr:uid="{00000000-0005-0000-0000-0000C6000000}"/>
    <cellStyle name="Κανονικό 5 2 3 2 2" xfId="210" xr:uid="{00000000-0005-0000-0000-0000C7000000}"/>
    <cellStyle name="Κανονικό 5 2 3 2 3" xfId="276" xr:uid="{00000000-0005-0000-0000-0000C8000000}"/>
    <cellStyle name="Κανονικό 5 2 3 2 4" xfId="342" xr:uid="{00000000-0005-0000-0000-0000C9000000}"/>
    <cellStyle name="Κανονικό 5 2 3 2 5" xfId="144" xr:uid="{00000000-0005-0000-0000-0000CA000000}"/>
    <cellStyle name="Κανονικό 5 2 3 3" xfId="209" xr:uid="{00000000-0005-0000-0000-0000CB000000}"/>
    <cellStyle name="Κανονικό 5 2 3 4" xfId="275" xr:uid="{00000000-0005-0000-0000-0000CC000000}"/>
    <cellStyle name="Κανονικό 5 2 3 5" xfId="341" xr:uid="{00000000-0005-0000-0000-0000CD000000}"/>
    <cellStyle name="Κανονικό 5 2 3 6" xfId="143" xr:uid="{00000000-0005-0000-0000-0000CE000000}"/>
    <cellStyle name="Κανονικό 5 2 4" xfId="70" xr:uid="{00000000-0005-0000-0000-0000CF000000}"/>
    <cellStyle name="Κανονικό 5 2 4 2" xfId="211" xr:uid="{00000000-0005-0000-0000-0000D0000000}"/>
    <cellStyle name="Κανονικό 5 2 4 3" xfId="277" xr:uid="{00000000-0005-0000-0000-0000D1000000}"/>
    <cellStyle name="Κανονικό 5 2 4 4" xfId="343" xr:uid="{00000000-0005-0000-0000-0000D2000000}"/>
    <cellStyle name="Κανονικό 5 2 4 5" xfId="145" xr:uid="{00000000-0005-0000-0000-0000D3000000}"/>
    <cellStyle name="Κανονικό 5 2 5" xfId="208" xr:uid="{00000000-0005-0000-0000-0000D4000000}"/>
    <cellStyle name="Κανονικό 5 2 6" xfId="274" xr:uid="{00000000-0005-0000-0000-0000D5000000}"/>
    <cellStyle name="Κανονικό 5 2 7" xfId="340" xr:uid="{00000000-0005-0000-0000-0000D6000000}"/>
    <cellStyle name="Κανονικό 5 2 8" xfId="142" xr:uid="{00000000-0005-0000-0000-0000D7000000}"/>
    <cellStyle name="Κανονικό 5 3" xfId="71" xr:uid="{00000000-0005-0000-0000-0000D8000000}"/>
    <cellStyle name="Κανονικό 5 4" xfId="72" xr:uid="{00000000-0005-0000-0000-0000D9000000}"/>
    <cellStyle name="Κανονικό 5 4 2" xfId="73" xr:uid="{00000000-0005-0000-0000-0000DA000000}"/>
    <cellStyle name="Κανονικό 5 4 2 2" xfId="213" xr:uid="{00000000-0005-0000-0000-0000DB000000}"/>
    <cellStyle name="Κανονικό 5 4 2 3" xfId="279" xr:uid="{00000000-0005-0000-0000-0000DC000000}"/>
    <cellStyle name="Κανονικό 5 4 2 4" xfId="345" xr:uid="{00000000-0005-0000-0000-0000DD000000}"/>
    <cellStyle name="Κανονικό 5 4 2 5" xfId="147" xr:uid="{00000000-0005-0000-0000-0000DE000000}"/>
    <cellStyle name="Κανονικό 5 4 3" xfId="212" xr:uid="{00000000-0005-0000-0000-0000DF000000}"/>
    <cellStyle name="Κανονικό 5 4 4" xfId="278" xr:uid="{00000000-0005-0000-0000-0000E0000000}"/>
    <cellStyle name="Κανονικό 5 4 5" xfId="344" xr:uid="{00000000-0005-0000-0000-0000E1000000}"/>
    <cellStyle name="Κανονικό 5 4 6" xfId="146" xr:uid="{00000000-0005-0000-0000-0000E2000000}"/>
    <cellStyle name="Κανονικό 5 5" xfId="74" xr:uid="{00000000-0005-0000-0000-0000E3000000}"/>
    <cellStyle name="Κανονικό 5 5 2" xfId="214" xr:uid="{00000000-0005-0000-0000-0000E4000000}"/>
    <cellStyle name="Κανονικό 5 5 3" xfId="280" xr:uid="{00000000-0005-0000-0000-0000E5000000}"/>
    <cellStyle name="Κανονικό 5 5 4" xfId="346" xr:uid="{00000000-0005-0000-0000-0000E6000000}"/>
    <cellStyle name="Κανονικό 5 5 5" xfId="148" xr:uid="{00000000-0005-0000-0000-0000E7000000}"/>
    <cellStyle name="Κανονικό 5 6" xfId="207" xr:uid="{00000000-0005-0000-0000-0000E8000000}"/>
    <cellStyle name="Κανονικό 5 7" xfId="273" xr:uid="{00000000-0005-0000-0000-0000E9000000}"/>
    <cellStyle name="Κανονικό 5 8" xfId="339" xr:uid="{00000000-0005-0000-0000-0000EA000000}"/>
    <cellStyle name="Κανονικό 5 9" xfId="141" xr:uid="{00000000-0005-0000-0000-0000EB000000}"/>
    <cellStyle name="Κανονικό 6" xfId="75" xr:uid="{00000000-0005-0000-0000-0000EC000000}"/>
    <cellStyle name="Κανονικό 6 2" xfId="76" xr:uid="{00000000-0005-0000-0000-0000ED000000}"/>
    <cellStyle name="Κανονικό 6 2 2" xfId="77" xr:uid="{00000000-0005-0000-0000-0000EE000000}"/>
    <cellStyle name="Κανονικό 6 2 3" xfId="78" xr:uid="{00000000-0005-0000-0000-0000EF000000}"/>
    <cellStyle name="Κανονικό 6 2 3 2" xfId="79" xr:uid="{00000000-0005-0000-0000-0000F0000000}"/>
    <cellStyle name="Κανονικό 6 2 3 2 2" xfId="218" xr:uid="{00000000-0005-0000-0000-0000F1000000}"/>
    <cellStyle name="Κανονικό 6 2 3 2 3" xfId="284" xr:uid="{00000000-0005-0000-0000-0000F2000000}"/>
    <cellStyle name="Κανονικό 6 2 3 2 4" xfId="350" xr:uid="{00000000-0005-0000-0000-0000F3000000}"/>
    <cellStyle name="Κανονικό 6 2 3 2 5" xfId="152" xr:uid="{00000000-0005-0000-0000-0000F4000000}"/>
    <cellStyle name="Κανονικό 6 2 3 3" xfId="217" xr:uid="{00000000-0005-0000-0000-0000F5000000}"/>
    <cellStyle name="Κανονικό 6 2 3 4" xfId="283" xr:uid="{00000000-0005-0000-0000-0000F6000000}"/>
    <cellStyle name="Κανονικό 6 2 3 5" xfId="349" xr:uid="{00000000-0005-0000-0000-0000F7000000}"/>
    <cellStyle name="Κανονικό 6 2 3 6" xfId="151" xr:uid="{00000000-0005-0000-0000-0000F8000000}"/>
    <cellStyle name="Κανονικό 6 2 4" xfId="80" xr:uid="{00000000-0005-0000-0000-0000F9000000}"/>
    <cellStyle name="Κανονικό 6 2 4 2" xfId="219" xr:uid="{00000000-0005-0000-0000-0000FA000000}"/>
    <cellStyle name="Κανονικό 6 2 4 3" xfId="285" xr:uid="{00000000-0005-0000-0000-0000FB000000}"/>
    <cellStyle name="Κανονικό 6 2 4 4" xfId="351" xr:uid="{00000000-0005-0000-0000-0000FC000000}"/>
    <cellStyle name="Κανονικό 6 2 4 5" xfId="153" xr:uid="{00000000-0005-0000-0000-0000FD000000}"/>
    <cellStyle name="Κανονικό 6 2 5" xfId="216" xr:uid="{00000000-0005-0000-0000-0000FE000000}"/>
    <cellStyle name="Κανονικό 6 2 6" xfId="282" xr:uid="{00000000-0005-0000-0000-0000FF000000}"/>
    <cellStyle name="Κανονικό 6 2 7" xfId="348" xr:uid="{00000000-0005-0000-0000-000000010000}"/>
    <cellStyle name="Κανονικό 6 2 8" xfId="150" xr:uid="{00000000-0005-0000-0000-000001010000}"/>
    <cellStyle name="Κανονικό 6 3" xfId="81" xr:uid="{00000000-0005-0000-0000-000002010000}"/>
    <cellStyle name="Κανονικό 6 4" xfId="82" xr:uid="{00000000-0005-0000-0000-000003010000}"/>
    <cellStyle name="Κανονικό 6 4 2" xfId="83" xr:uid="{00000000-0005-0000-0000-000004010000}"/>
    <cellStyle name="Κανονικό 6 4 2 2" xfId="221" xr:uid="{00000000-0005-0000-0000-000005010000}"/>
    <cellStyle name="Κανονικό 6 4 2 3" xfId="287" xr:uid="{00000000-0005-0000-0000-000006010000}"/>
    <cellStyle name="Κανονικό 6 4 2 4" xfId="353" xr:uid="{00000000-0005-0000-0000-000007010000}"/>
    <cellStyle name="Κανονικό 6 4 2 5" xfId="155" xr:uid="{00000000-0005-0000-0000-000008010000}"/>
    <cellStyle name="Κανονικό 6 4 3" xfId="220" xr:uid="{00000000-0005-0000-0000-000009010000}"/>
    <cellStyle name="Κανονικό 6 4 4" xfId="286" xr:uid="{00000000-0005-0000-0000-00000A010000}"/>
    <cellStyle name="Κανονικό 6 4 5" xfId="352" xr:uid="{00000000-0005-0000-0000-00000B010000}"/>
    <cellStyle name="Κανονικό 6 4 6" xfId="154" xr:uid="{00000000-0005-0000-0000-00000C010000}"/>
    <cellStyle name="Κανονικό 6 5" xfId="84" xr:uid="{00000000-0005-0000-0000-00000D010000}"/>
    <cellStyle name="Κανονικό 6 5 2" xfId="222" xr:uid="{00000000-0005-0000-0000-00000E010000}"/>
    <cellStyle name="Κανονικό 6 5 3" xfId="288" xr:uid="{00000000-0005-0000-0000-00000F010000}"/>
    <cellStyle name="Κανονικό 6 5 4" xfId="354" xr:uid="{00000000-0005-0000-0000-000010010000}"/>
    <cellStyle name="Κανονικό 6 5 5" xfId="156" xr:uid="{00000000-0005-0000-0000-000011010000}"/>
    <cellStyle name="Κανονικό 6 6" xfId="215" xr:uid="{00000000-0005-0000-0000-000012010000}"/>
    <cellStyle name="Κανονικό 6 7" xfId="281" xr:uid="{00000000-0005-0000-0000-000013010000}"/>
    <cellStyle name="Κανονικό 6 8" xfId="347" xr:uid="{00000000-0005-0000-0000-000014010000}"/>
    <cellStyle name="Κανονικό 6 9" xfId="149" xr:uid="{00000000-0005-0000-0000-000015010000}"/>
    <cellStyle name="Κανονικό 7" xfId="85" xr:uid="{00000000-0005-0000-0000-000016010000}"/>
    <cellStyle name="Κανονικό 7 2" xfId="86" xr:uid="{00000000-0005-0000-0000-000017010000}"/>
    <cellStyle name="Κανονικό 7 2 2" xfId="224" xr:uid="{00000000-0005-0000-0000-000018010000}"/>
    <cellStyle name="Κανονικό 7 2 3" xfId="290" xr:uid="{00000000-0005-0000-0000-000019010000}"/>
    <cellStyle name="Κανονικό 7 2 4" xfId="356" xr:uid="{00000000-0005-0000-0000-00001A010000}"/>
    <cellStyle name="Κανονικό 7 2 5" xfId="158" xr:uid="{00000000-0005-0000-0000-00001B010000}"/>
    <cellStyle name="Κανονικό 7 3" xfId="223" xr:uid="{00000000-0005-0000-0000-00001C010000}"/>
    <cellStyle name="Κανονικό 7 4" xfId="289" xr:uid="{00000000-0005-0000-0000-00001D010000}"/>
    <cellStyle name="Κανονικό 7 5" xfId="355" xr:uid="{00000000-0005-0000-0000-00001E010000}"/>
    <cellStyle name="Κανονικό 7 6" xfId="157" xr:uid="{00000000-0005-0000-0000-00001F010000}"/>
    <cellStyle name="Κανονικό 8" xfId="87" xr:uid="{00000000-0005-0000-0000-000020010000}"/>
    <cellStyle name="Κανονικό 8 2" xfId="88" xr:uid="{00000000-0005-0000-0000-000021010000}"/>
    <cellStyle name="Κανονικό 8 2 2" xfId="226" xr:uid="{00000000-0005-0000-0000-000022010000}"/>
    <cellStyle name="Κανονικό 8 2 3" xfId="292" xr:uid="{00000000-0005-0000-0000-000023010000}"/>
    <cellStyle name="Κανονικό 8 2 4" xfId="358" xr:uid="{00000000-0005-0000-0000-000024010000}"/>
    <cellStyle name="Κανονικό 8 2 5" xfId="160" xr:uid="{00000000-0005-0000-0000-000025010000}"/>
    <cellStyle name="Κανονικό 8 3" xfId="225" xr:uid="{00000000-0005-0000-0000-000026010000}"/>
    <cellStyle name="Κανονικό 8 4" xfId="291" xr:uid="{00000000-0005-0000-0000-000027010000}"/>
    <cellStyle name="Κανονικό 8 5" xfId="357" xr:uid="{00000000-0005-0000-0000-000028010000}"/>
    <cellStyle name="Κανονικό 8 6" xfId="159" xr:uid="{00000000-0005-0000-0000-000029010000}"/>
    <cellStyle name="Κανονικό 9" xfId="3" xr:uid="{00000000-0005-0000-0000-00002A010000}"/>
    <cellStyle name="Κανονικό 9 2" xfId="174" xr:uid="{00000000-0005-0000-0000-00002B010000}"/>
    <cellStyle name="Κανονικό 9 3" xfId="240" xr:uid="{00000000-0005-0000-0000-00002C010000}"/>
    <cellStyle name="Κανονικό 9 4" xfId="306" xr:uid="{00000000-0005-0000-0000-00002D010000}"/>
    <cellStyle name="Κανονικό 9 5" xfId="108" xr:uid="{00000000-0005-0000-0000-00002E010000}"/>
    <cellStyle name="Κόμμα 2" xfId="89" xr:uid="{00000000-0005-0000-0000-00002F010000}"/>
    <cellStyle name="Κόμμα 2 2" xfId="90" xr:uid="{00000000-0005-0000-0000-000030010000}"/>
    <cellStyle name="Κόμμα 3" xfId="91" xr:uid="{00000000-0005-0000-0000-000031010000}"/>
    <cellStyle name="Κόμμα 4" xfId="92" xr:uid="{00000000-0005-0000-0000-000032010000}"/>
    <cellStyle name="Κόμμα 4 2" xfId="227" xr:uid="{00000000-0005-0000-0000-000033010000}"/>
    <cellStyle name="Κόμμα 4 3" xfId="293" xr:uid="{00000000-0005-0000-0000-000034010000}"/>
    <cellStyle name="Κόμμα 4 4" xfId="359" xr:uid="{00000000-0005-0000-0000-000035010000}"/>
    <cellStyle name="Κόμμα 4 5" xfId="161" xr:uid="{00000000-0005-0000-0000-000036010000}"/>
    <cellStyle name="Νομισματική μονάδα 2" xfId="93" xr:uid="{00000000-0005-0000-0000-000037010000}"/>
    <cellStyle name="Νομισματική μονάδα 2 10" xfId="162" xr:uid="{00000000-0005-0000-0000-000038010000}"/>
    <cellStyle name="Νομισματική μονάδα 2 2" xfId="94" xr:uid="{00000000-0005-0000-0000-000039010000}"/>
    <cellStyle name="Νομισματική μονάδα 2 2 2" xfId="95" xr:uid="{00000000-0005-0000-0000-00003A010000}"/>
    <cellStyle name="Νομισματική μονάδα 2 2 2 2" xfId="96" xr:uid="{00000000-0005-0000-0000-00003B010000}"/>
    <cellStyle name="Νομισματική μονάδα 2 2 2 2 2" xfId="231" xr:uid="{00000000-0005-0000-0000-00003C010000}"/>
    <cellStyle name="Νομισματική μονάδα 2 2 2 2 3" xfId="297" xr:uid="{00000000-0005-0000-0000-00003D010000}"/>
    <cellStyle name="Νομισματική μονάδα 2 2 2 2 4" xfId="363" xr:uid="{00000000-0005-0000-0000-00003E010000}"/>
    <cellStyle name="Νομισματική μονάδα 2 2 2 2 5" xfId="165" xr:uid="{00000000-0005-0000-0000-00003F010000}"/>
    <cellStyle name="Νομισματική μονάδα 2 2 2 3" xfId="230" xr:uid="{00000000-0005-0000-0000-000040010000}"/>
    <cellStyle name="Νομισματική μονάδα 2 2 2 4" xfId="296" xr:uid="{00000000-0005-0000-0000-000041010000}"/>
    <cellStyle name="Νομισματική μονάδα 2 2 2 5" xfId="362" xr:uid="{00000000-0005-0000-0000-000042010000}"/>
    <cellStyle name="Νομισματική μονάδα 2 2 2 6" xfId="164" xr:uid="{00000000-0005-0000-0000-000043010000}"/>
    <cellStyle name="Νομισματική μονάδα 2 2 3" xfId="97" xr:uid="{00000000-0005-0000-0000-000044010000}"/>
    <cellStyle name="Νομισματική μονάδα 2 2 3 2" xfId="232" xr:uid="{00000000-0005-0000-0000-000045010000}"/>
    <cellStyle name="Νομισματική μονάδα 2 2 3 3" xfId="298" xr:uid="{00000000-0005-0000-0000-000046010000}"/>
    <cellStyle name="Νομισματική μονάδα 2 2 3 4" xfId="364" xr:uid="{00000000-0005-0000-0000-000047010000}"/>
    <cellStyle name="Νομισματική μονάδα 2 2 3 5" xfId="166" xr:uid="{00000000-0005-0000-0000-000048010000}"/>
    <cellStyle name="Νομισματική μονάδα 2 2 4" xfId="229" xr:uid="{00000000-0005-0000-0000-000049010000}"/>
    <cellStyle name="Νομισματική μονάδα 2 2 5" xfId="295" xr:uid="{00000000-0005-0000-0000-00004A010000}"/>
    <cellStyle name="Νομισματική μονάδα 2 2 6" xfId="361" xr:uid="{00000000-0005-0000-0000-00004B010000}"/>
    <cellStyle name="Νομισματική μονάδα 2 2 7" xfId="163" xr:uid="{00000000-0005-0000-0000-00004C010000}"/>
    <cellStyle name="Νομισματική μονάδα 2 3" xfId="98" xr:uid="{00000000-0005-0000-0000-00004D010000}"/>
    <cellStyle name="Νομισματική μονάδα 2 3 2" xfId="99" xr:uid="{00000000-0005-0000-0000-00004E010000}"/>
    <cellStyle name="Νομισματική μονάδα 2 3 2 2" xfId="234" xr:uid="{00000000-0005-0000-0000-00004F010000}"/>
    <cellStyle name="Νομισματική μονάδα 2 3 2 3" xfId="300" xr:uid="{00000000-0005-0000-0000-000050010000}"/>
    <cellStyle name="Νομισματική μονάδα 2 3 2 4" xfId="366" xr:uid="{00000000-0005-0000-0000-000051010000}"/>
    <cellStyle name="Νομισματική μονάδα 2 3 2 5" xfId="168" xr:uid="{00000000-0005-0000-0000-000052010000}"/>
    <cellStyle name="Νομισματική μονάδα 2 3 3" xfId="233" xr:uid="{00000000-0005-0000-0000-000053010000}"/>
    <cellStyle name="Νομισματική μονάδα 2 3 4" xfId="299" xr:uid="{00000000-0005-0000-0000-000054010000}"/>
    <cellStyle name="Νομισματική μονάδα 2 3 5" xfId="365" xr:uid="{00000000-0005-0000-0000-000055010000}"/>
    <cellStyle name="Νομισματική μονάδα 2 3 6" xfId="167" xr:uid="{00000000-0005-0000-0000-000056010000}"/>
    <cellStyle name="Νομισματική μονάδα 2 4" xfId="100" xr:uid="{00000000-0005-0000-0000-000057010000}"/>
    <cellStyle name="Νομισματική μονάδα 2 4 2" xfId="101" xr:uid="{00000000-0005-0000-0000-000058010000}"/>
    <cellStyle name="Νομισματική μονάδα 2 4 2 2" xfId="236" xr:uid="{00000000-0005-0000-0000-000059010000}"/>
    <cellStyle name="Νομισματική μονάδα 2 4 2 3" xfId="302" xr:uid="{00000000-0005-0000-0000-00005A010000}"/>
    <cellStyle name="Νομισματική μονάδα 2 4 2 4" xfId="368" xr:uid="{00000000-0005-0000-0000-00005B010000}"/>
    <cellStyle name="Νομισματική μονάδα 2 4 2 5" xfId="170" xr:uid="{00000000-0005-0000-0000-00005C010000}"/>
    <cellStyle name="Νομισματική μονάδα 2 4 3" xfId="235" xr:uid="{00000000-0005-0000-0000-00005D010000}"/>
    <cellStyle name="Νομισματική μονάδα 2 4 4" xfId="301" xr:uid="{00000000-0005-0000-0000-00005E010000}"/>
    <cellStyle name="Νομισματική μονάδα 2 4 5" xfId="367" xr:uid="{00000000-0005-0000-0000-00005F010000}"/>
    <cellStyle name="Νομισματική μονάδα 2 4 6" xfId="169" xr:uid="{00000000-0005-0000-0000-000060010000}"/>
    <cellStyle name="Νομισματική μονάδα 2 5" xfId="102" xr:uid="{00000000-0005-0000-0000-000061010000}"/>
    <cellStyle name="Νομισματική μονάδα 2 5 2" xfId="103" xr:uid="{00000000-0005-0000-0000-000062010000}"/>
    <cellStyle name="Νομισματική μονάδα 2 5 2 2" xfId="238" xr:uid="{00000000-0005-0000-0000-000063010000}"/>
    <cellStyle name="Νομισματική μονάδα 2 5 2 3" xfId="304" xr:uid="{00000000-0005-0000-0000-000064010000}"/>
    <cellStyle name="Νομισματική μονάδα 2 5 2 4" xfId="370" xr:uid="{00000000-0005-0000-0000-000065010000}"/>
    <cellStyle name="Νομισματική μονάδα 2 5 2 5" xfId="172" xr:uid="{00000000-0005-0000-0000-000066010000}"/>
    <cellStyle name="Νομισματική μονάδα 2 5 3" xfId="237" xr:uid="{00000000-0005-0000-0000-000067010000}"/>
    <cellStyle name="Νομισματική μονάδα 2 5 4" xfId="303" xr:uid="{00000000-0005-0000-0000-000068010000}"/>
    <cellStyle name="Νομισματική μονάδα 2 5 5" xfId="369" xr:uid="{00000000-0005-0000-0000-000069010000}"/>
    <cellStyle name="Νομισματική μονάδα 2 5 6" xfId="171" xr:uid="{00000000-0005-0000-0000-00006A010000}"/>
    <cellStyle name="Νομισματική μονάδα 2 6" xfId="104" xr:uid="{00000000-0005-0000-0000-00006B010000}"/>
    <cellStyle name="Νομισματική μονάδα 2 6 2" xfId="239" xr:uid="{00000000-0005-0000-0000-00006C010000}"/>
    <cellStyle name="Νομισματική μονάδα 2 6 3" xfId="305" xr:uid="{00000000-0005-0000-0000-00006D010000}"/>
    <cellStyle name="Νομισματική μονάδα 2 6 4" xfId="371" xr:uid="{00000000-0005-0000-0000-00006E010000}"/>
    <cellStyle name="Νομισματική μονάδα 2 6 5" xfId="173" xr:uid="{00000000-0005-0000-0000-00006F010000}"/>
    <cellStyle name="Νομισματική μονάδα 2 7" xfId="228" xr:uid="{00000000-0005-0000-0000-000070010000}"/>
    <cellStyle name="Νομισματική μονάδα 2 8" xfId="294" xr:uid="{00000000-0005-0000-0000-000071010000}"/>
    <cellStyle name="Νομισματική μονάδα 2 9" xfId="360" xr:uid="{00000000-0005-0000-0000-000072010000}"/>
    <cellStyle name="Ποσοστό 2" xfId="105" xr:uid="{00000000-0005-0000-0000-000074010000}"/>
    <cellStyle name="Ποσοστό 3" xfId="373" xr:uid="{00000000-0005-0000-0000-000075010000}"/>
    <cellStyle name="Ποσοστό 4" xfId="376" xr:uid="{00000000-0005-0000-0000-000076010000}"/>
    <cellStyle name="Υπερ-σύνδεση 2" xfId="106" xr:uid="{00000000-0005-0000-0000-000077010000}"/>
    <cellStyle name="Υπερ-σύνδεση 3" xfId="107" xr:uid="{00000000-0005-0000-0000-000078010000}"/>
  </cellStyles>
  <dxfs count="0"/>
  <tableStyles count="1" defaultTableStyle="TableStyleMedium2" defaultPivotStyle="PivotStyleLight16">
    <tableStyle name="MySqlDefault" pivot="0" table="0" count="0" xr9:uid="{00000000-0011-0000-FFFF-FFFF00000000}"/>
  </tableStyles>
  <colors>
    <mruColors>
      <color rgb="FFFFCCCC"/>
      <color rgb="FFFF99CC"/>
      <color rgb="FF270585"/>
      <color rgb="FF1100FF"/>
      <color rgb="FF26262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microsoft.com/office/2017/10/relationships/person" Target="persons/person.xml"/><Relationship Id="rId4" Type="http://schemas.openxmlformats.org/officeDocument/2006/relationships/styles" Target="styles.xml"/><Relationship Id="rId9" Type="http://schemas.openxmlformats.org/officeDocument/2006/relationships/customXml" Target="../customXml/item3.xml"/></Relationships>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Γρηγόρης" id="{C5A62DB1-25F0-4FED-B9E0-324305D75786}">
    <nsvFilter filterId="{00000000-0001-0000-0000-000000000000}" ref="A6:L173" tableId="0"/>
  </namedSheetView>
  <namedSheetView name="Παύλος" id="{A48B876A-63FF-4A48-870B-0D544C4920E9}">
    <nsvFilter filterId="{00000000-0001-0000-0000-000000000000}" ref="A6:L173" tableId="0">
      <columnFilter colId="1">
        <filter colId="1">
          <x:filters>
            <x:filter val="1"/>
          </x:filters>
        </filter>
      </columnFilter>
      <sortRules>
        <sortRule colId="11">
          <sortCondition ref="L6:L173"/>
        </sortRule>
      </sortRules>
    </nsvFilter>
  </namedSheetView>
  <namedSheetView name="Προβολή1" id="{602422EF-59CB-4855-A76B-5EF5E347876B}">
    <nsvFilter filterId="{00000000-0001-0000-0000-000000000000}" ref="A6:L173" tableId="0"/>
  </namedSheetView>
  <namedSheetView name="Προβολή2" id="{2D3310AF-53CC-4696-A816-9368557344D4}"/>
  <namedSheetView name="Προβολή3" id="{2B3EC1DF-00F6-4BE1-955F-3716F64E2833}"/>
  <namedSheetView name="Προβολή4" id="{F314CBD9-00A5-47D8-B6A1-F6090A2D5544}"/>
  <namedSheetView name="Προβολή5" id="{39BF2E16-461D-4422-B9E5-B568F2A5F23B}"/>
  <namedSheetView name="Προβολή6" id="{1B287B7A-20C5-490E-844C-4508FCAB6279}"/>
  <namedSheetView name="Προβολή7" id="{BBBA4119-F874-4035-81B8-DE164F6BC283}"/>
  <namedSheetView name="Προβολή8" id="{68FD4EF6-B0F0-46D9-8735-D94BB47B5618}"/>
  <namedSheetView name="Προβολή9" id="{986908F9-C729-4E1D-9D84-08BC32EE0559}"/>
  <namedSheetView name="Προβολή10" id="{C917CF7D-C068-4386-A688-5691A98A2CD4}"/>
  <namedSheetView name="Φώφη" id="{E30BB6A0-FB68-4611-95C5-EC687ACDA1F9}">
    <nsvFilter filterId="{00000000-0001-0000-0000-000000000000}" ref="A6:L173" tableId="0"/>
  </namedSheetView>
</namedSheetViews>
</file>

<file path=xl/persons/person.xml><?xml version="1.0" encoding="utf-8"?>
<personList xmlns="http://schemas.microsoft.com/office/spreadsheetml/2018/threadedcomments" xmlns:x="http://schemas.openxmlformats.org/spreadsheetml/2006/main">
  <person displayName="ΒΕΛΟΥΔΟΣ ΜΑΝΘΟΣ" id="{8D5FD5B3-9105-47DB-A462-8E2EBF5399A1}" userId="S::mveloudos@mou.gr::205b0b4d-e642-401a-a6b6-be74ad4c78a0" providerId="AD"/>
  <person displayName="ΧΑΤΖΗΓΡΗΓΟΡΙΟΥ ΠΑΥΛΟΣ" id="{0C4C3648-F569-4A83-A874-90B7762A636B}" userId="S::pchatzigrigoriou@mou.gr::1a48242e-d435-4418-9211-d8ab392008cf"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B13" dT="2024-02-08T08:59:47.89" personId="{0C4C3648-F569-4A83-A874-90B7762A636B}" id="{1DDB349B-B9C5-4E5A-9FBF-249A486322DC}">
    <text>Περιλαμβάνει δαπάνες 2023 που έγιναν ΔΔΔ το 2024</text>
  </threadedComment>
  <threadedComment ref="Q23" dT="2023-12-10T12:31:51.36" personId="{8D5FD5B3-9105-47DB-A462-8E2EBF5399A1}" id="{515FFA26-64ED-4150-8833-D2FE2097EF1F}">
    <text>Προσοχή! Έχει καταχωρηθεί ΔΚΔ !</text>
  </threadedComment>
  <threadedComment ref="AC48" dT="2025-05-24T13:43:22.02" personId="{8D5FD5B3-9105-47DB-A462-8E2EBF5399A1}" id="{FDAA6E91-258F-48BF-AC98-8FD58527A885}">
    <text>Περιλαμβάνει πληρωμές ποσού 128.022,28 € από προηγ. έτη (δαπάνες μεταφερόμενου έργου).</text>
  </threadedComment>
</ThreadedComments>
</file>

<file path=xl/worksheets/_rels/sheet2.xml.rels><?xml version="1.0" encoding="UTF-8" standalone="yes"?>
<Relationships xmlns="http://schemas.openxmlformats.org/package/2006/relationships"><Relationship Id="rId13" Type="http://schemas.openxmlformats.org/officeDocument/2006/relationships/printerSettings" Target="../printerSettings/printerSettings13.bin"/><Relationship Id="rId18" Type="http://schemas.openxmlformats.org/officeDocument/2006/relationships/printerSettings" Target="../printerSettings/printerSettings18.bin"/><Relationship Id="rId26" Type="http://schemas.openxmlformats.org/officeDocument/2006/relationships/printerSettings" Target="../printerSettings/printerSettings26.bin"/><Relationship Id="rId21" Type="http://schemas.openxmlformats.org/officeDocument/2006/relationships/printerSettings" Target="../printerSettings/printerSettings21.bin"/><Relationship Id="rId34" Type="http://schemas.openxmlformats.org/officeDocument/2006/relationships/printerSettings" Target="../printerSettings/printerSettings34.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17" Type="http://schemas.openxmlformats.org/officeDocument/2006/relationships/printerSettings" Target="../printerSettings/printerSettings17.bin"/><Relationship Id="rId25" Type="http://schemas.openxmlformats.org/officeDocument/2006/relationships/printerSettings" Target="../printerSettings/printerSettings25.bin"/><Relationship Id="rId33" Type="http://schemas.openxmlformats.org/officeDocument/2006/relationships/printerSettings" Target="../printerSettings/printerSettings33.bin"/><Relationship Id="rId38" Type="http://schemas.microsoft.com/office/2017/10/relationships/threadedComment" Target="../threadedComments/threadedComment1.xml"/><Relationship Id="rId2" Type="http://schemas.openxmlformats.org/officeDocument/2006/relationships/printerSettings" Target="../printerSettings/printerSettings2.bin"/><Relationship Id="rId16" Type="http://schemas.openxmlformats.org/officeDocument/2006/relationships/printerSettings" Target="../printerSettings/printerSettings16.bin"/><Relationship Id="rId20" Type="http://schemas.openxmlformats.org/officeDocument/2006/relationships/printerSettings" Target="../printerSettings/printerSettings20.bin"/><Relationship Id="rId29" Type="http://schemas.openxmlformats.org/officeDocument/2006/relationships/printerSettings" Target="../printerSettings/printerSettings29.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24" Type="http://schemas.openxmlformats.org/officeDocument/2006/relationships/printerSettings" Target="../printerSettings/printerSettings24.bin"/><Relationship Id="rId32" Type="http://schemas.openxmlformats.org/officeDocument/2006/relationships/printerSettings" Target="../printerSettings/printerSettings32.bin"/><Relationship Id="rId37" Type="http://schemas.microsoft.com/office/2019/04/relationships/namedSheetView" Target="../namedSheetViews/namedSheetView1.xml"/><Relationship Id="rId5" Type="http://schemas.openxmlformats.org/officeDocument/2006/relationships/printerSettings" Target="../printerSettings/printerSettings5.bin"/><Relationship Id="rId15" Type="http://schemas.openxmlformats.org/officeDocument/2006/relationships/printerSettings" Target="../printerSettings/printerSettings15.bin"/><Relationship Id="rId23" Type="http://schemas.openxmlformats.org/officeDocument/2006/relationships/printerSettings" Target="../printerSettings/printerSettings23.bin"/><Relationship Id="rId28" Type="http://schemas.openxmlformats.org/officeDocument/2006/relationships/printerSettings" Target="../printerSettings/printerSettings28.bin"/><Relationship Id="rId36" Type="http://schemas.openxmlformats.org/officeDocument/2006/relationships/comments" Target="../comments1.xml"/><Relationship Id="rId10" Type="http://schemas.openxmlformats.org/officeDocument/2006/relationships/printerSettings" Target="../printerSettings/printerSettings10.bin"/><Relationship Id="rId19" Type="http://schemas.openxmlformats.org/officeDocument/2006/relationships/printerSettings" Target="../printerSettings/printerSettings19.bin"/><Relationship Id="rId31" Type="http://schemas.openxmlformats.org/officeDocument/2006/relationships/printerSettings" Target="../printerSettings/printerSettings31.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printerSettings" Target="../printerSettings/printerSettings14.bin"/><Relationship Id="rId22" Type="http://schemas.openxmlformats.org/officeDocument/2006/relationships/printerSettings" Target="../printerSettings/printerSettings22.bin"/><Relationship Id="rId27" Type="http://schemas.openxmlformats.org/officeDocument/2006/relationships/printerSettings" Target="../printerSettings/printerSettings27.bin"/><Relationship Id="rId30" Type="http://schemas.openxmlformats.org/officeDocument/2006/relationships/printerSettings" Target="../printerSettings/printerSettings30.bin"/><Relationship Id="rId35" Type="http://schemas.openxmlformats.org/officeDocument/2006/relationships/vmlDrawing" Target="../drawings/vmlDrawing1.vml"/><Relationship Id="rId8" Type="http://schemas.openxmlformats.org/officeDocument/2006/relationships/printerSettings" Target="../printerSettings/printerSettings8.bin"/><Relationship Id="rId3"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A6EBBD-61B6-4736-84AC-13DE4465C41E}">
  <sheetPr codeName="Φύλλο2"/>
  <dimension ref="A1"/>
  <sheetViews>
    <sheetView workbookViewId="0"/>
  </sheetViews>
  <sheetFormatPr baseColWidth="10" defaultColWidth="8.83203125" defaultRowHeight="13"/>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Φύλλο1">
    <pageSetUpPr fitToPage="1"/>
  </sheetPr>
  <dimension ref="A1:R486974"/>
  <sheetViews>
    <sheetView tabSelected="1" zoomScale="95" zoomScaleNormal="95" zoomScaleSheetLayoutView="80" workbookViewId="0">
      <pane xSplit="3" ySplit="6" topLeftCell="D7" activePane="bottomRight" state="frozen"/>
      <selection pane="topRight"/>
      <selection pane="bottomLeft"/>
      <selection pane="bottomRight" activeCell="E3" sqref="E3"/>
    </sheetView>
  </sheetViews>
  <sheetFormatPr baseColWidth="10" defaultColWidth="9.1640625" defaultRowHeight="13"/>
  <cols>
    <col min="1" max="1" width="4.83203125" style="29" customWidth="1"/>
    <col min="2" max="2" width="7.33203125" style="29" customWidth="1"/>
    <col min="3" max="3" width="40.6640625" style="29" customWidth="1"/>
    <col min="4" max="4" width="20.5" style="29" customWidth="1"/>
    <col min="5" max="5" width="14.6640625" style="30" customWidth="1"/>
    <col min="6" max="7" width="14.6640625" style="29" customWidth="1"/>
    <col min="8" max="8" width="14.6640625" style="31" customWidth="1"/>
    <col min="9" max="9" width="14.6640625" style="29" customWidth="1"/>
    <col min="10" max="10" width="14.6640625" style="31" customWidth="1"/>
    <col min="11" max="11" width="45.5" style="32" customWidth="1"/>
    <col min="12" max="12" width="15" style="29" customWidth="1"/>
    <col min="13" max="13" width="15.5" style="29" customWidth="1"/>
    <col min="14" max="14" width="11.6640625" style="29" customWidth="1"/>
    <col min="15" max="15" width="13.5" style="29" customWidth="1"/>
    <col min="16" max="16" width="11.6640625" style="29" customWidth="1"/>
    <col min="17" max="17" width="13" style="29" customWidth="1"/>
    <col min="18" max="18" width="13.6640625" style="29" customWidth="1"/>
    <col min="19" max="16384" width="9.1640625" style="29"/>
  </cols>
  <sheetData>
    <row r="1" spans="1:12" s="1" customFormat="1" ht="18">
      <c r="A1" s="3" t="s">
        <v>0</v>
      </c>
      <c r="B1" s="4"/>
      <c r="C1" s="8"/>
      <c r="D1" s="5"/>
      <c r="E1" s="6"/>
      <c r="H1" s="7"/>
      <c r="I1" s="8"/>
      <c r="J1" s="7"/>
      <c r="K1" s="9" t="s">
        <v>1</v>
      </c>
      <c r="L1" s="10" t="s">
        <v>1</v>
      </c>
    </row>
    <row r="2" spans="1:12" s="1" customFormat="1" ht="18">
      <c r="A2" s="11" t="s">
        <v>2</v>
      </c>
      <c r="B2" s="4"/>
      <c r="C2" s="4"/>
      <c r="D2" s="5"/>
      <c r="E2" s="6"/>
      <c r="F2" s="2"/>
      <c r="G2" s="2"/>
      <c r="H2" s="12"/>
      <c r="I2" s="13"/>
      <c r="J2" s="14"/>
      <c r="K2" s="15"/>
      <c r="L2" s="16" t="s">
        <v>1</v>
      </c>
    </row>
    <row r="3" spans="1:12" s="1" customFormat="1" ht="16">
      <c r="A3" s="17"/>
      <c r="B3" s="4"/>
      <c r="C3" s="4"/>
      <c r="D3" s="5"/>
      <c r="E3" s="6"/>
      <c r="F3" s="2"/>
      <c r="H3" s="7"/>
      <c r="I3" s="13"/>
      <c r="J3" s="14"/>
      <c r="K3" s="18"/>
      <c r="L3" s="16"/>
    </row>
    <row r="4" spans="1:12" s="1" customFormat="1" ht="16">
      <c r="A4" s="19" t="s">
        <v>3</v>
      </c>
      <c r="B4" s="19"/>
      <c r="C4" s="19"/>
      <c r="D4" s="19"/>
      <c r="E4" s="20"/>
      <c r="F4" s="20"/>
      <c r="G4" s="20"/>
      <c r="H4" s="21"/>
      <c r="I4" s="20"/>
      <c r="J4" s="21"/>
      <c r="K4" s="49"/>
      <c r="L4" s="16"/>
    </row>
    <row r="5" spans="1:12" s="1" customFormat="1" ht="12.75" customHeight="1">
      <c r="A5" s="22"/>
      <c r="B5" s="22"/>
      <c r="C5" s="23"/>
      <c r="E5" s="24"/>
      <c r="F5" s="24"/>
      <c r="G5" s="24"/>
      <c r="H5" s="25"/>
      <c r="I5" s="26"/>
      <c r="J5" s="25"/>
      <c r="K5" s="27"/>
      <c r="L5" s="28" t="s">
        <v>1</v>
      </c>
    </row>
    <row r="6" spans="1:12" s="1" customFormat="1" ht="51">
      <c r="A6" s="41" t="s">
        <v>4</v>
      </c>
      <c r="B6" s="42" t="s">
        <v>5</v>
      </c>
      <c r="C6" s="43" t="s">
        <v>6</v>
      </c>
      <c r="D6" s="42" t="s">
        <v>7</v>
      </c>
      <c r="E6" s="44" t="s">
        <v>8</v>
      </c>
      <c r="F6" s="42" t="s">
        <v>9</v>
      </c>
      <c r="G6" s="45" t="s">
        <v>10</v>
      </c>
      <c r="H6" s="45" t="s">
        <v>11</v>
      </c>
      <c r="I6" s="44" t="s">
        <v>12</v>
      </c>
      <c r="J6" s="45" t="s">
        <v>13</v>
      </c>
      <c r="K6" s="42" t="s">
        <v>14</v>
      </c>
      <c r="L6" s="42" t="s">
        <v>15</v>
      </c>
    </row>
    <row r="7" spans="1:12" s="1" customFormat="1" ht="68">
      <c r="A7" s="50">
        <v>1</v>
      </c>
      <c r="B7" s="51">
        <v>1</v>
      </c>
      <c r="C7" s="52" t="s">
        <v>16</v>
      </c>
      <c r="D7" s="51" t="s">
        <v>17</v>
      </c>
      <c r="E7" s="53">
        <v>297600</v>
      </c>
      <c r="F7" s="53">
        <v>297600</v>
      </c>
      <c r="G7" s="54">
        <f>148800+148800</f>
        <v>297600</v>
      </c>
      <c r="H7" s="54">
        <f>37200+37014+37076+37510+37200*4</f>
        <v>297600</v>
      </c>
      <c r="I7" s="53">
        <f>51925+37200*3+59365</f>
        <v>222890</v>
      </c>
      <c r="J7" s="55">
        <f>51925+37200*3+59365</f>
        <v>222890</v>
      </c>
      <c r="K7" s="56" t="s">
        <v>18</v>
      </c>
      <c r="L7" s="57">
        <v>45551</v>
      </c>
    </row>
    <row r="8" spans="1:12" s="1" customFormat="1" ht="70">
      <c r="A8" s="58">
        <v>2</v>
      </c>
      <c r="B8" s="51">
        <v>1</v>
      </c>
      <c r="C8" s="52" t="s">
        <v>19</v>
      </c>
      <c r="D8" s="51" t="s">
        <v>20</v>
      </c>
      <c r="E8" s="53">
        <v>233148.1</v>
      </c>
      <c r="F8" s="53">
        <v>233148.1</v>
      </c>
      <c r="G8" s="55">
        <f>97885.6+10000+37300+70962.5</f>
        <v>216148.1</v>
      </c>
      <c r="H8" s="55">
        <f>97885.6+10000+37300+70962.5</f>
        <v>216148.1</v>
      </c>
      <c r="I8" s="53">
        <f>13473.84+1209+4492.75+8688.92+83202.76+25858.9+70962.5</f>
        <v>207888.66999999998</v>
      </c>
      <c r="J8" s="55">
        <f>13473.84+1209+4492.75+8688.92+83202.76+25858.9+70962.5</f>
        <v>207888.66999999998</v>
      </c>
      <c r="K8" s="59" t="s">
        <v>21</v>
      </c>
      <c r="L8" s="57" t="s">
        <v>22</v>
      </c>
    </row>
    <row r="9" spans="1:12" s="1" customFormat="1" ht="84">
      <c r="A9" s="58">
        <v>3</v>
      </c>
      <c r="B9" s="51">
        <v>1</v>
      </c>
      <c r="C9" s="52" t="s">
        <v>23</v>
      </c>
      <c r="D9" s="51" t="s">
        <v>24</v>
      </c>
      <c r="E9" s="53">
        <v>352355.52</v>
      </c>
      <c r="F9" s="53">
        <v>159000</v>
      </c>
      <c r="G9" s="55">
        <f>19000+140000</f>
        <v>159000</v>
      </c>
      <c r="H9" s="55">
        <f>19000+140000</f>
        <v>159000</v>
      </c>
      <c r="I9" s="53">
        <f>418.24+2091.23+2091.23+2091.23+2091.23+3764.21+672.5+2918.36+2834.16+2876.26+2876.26+3646.56+3020.56+123720.69+16128.06+180522.26+437.13</f>
        <v>352200.17000000004</v>
      </c>
      <c r="J9" s="55">
        <f>418.24+2091.23+2091.23+2091.23+2091.23+3764.21+672.5+2918.36+2834.16+2876.26+2876.26+3646.56+3020.56+123720.69+16128.08-12547.37+151.25</f>
        <v>158844.68</v>
      </c>
      <c r="K9" s="56" t="s">
        <v>25</v>
      </c>
      <c r="L9" s="57" t="s">
        <v>26</v>
      </c>
    </row>
    <row r="10" spans="1:12" s="1" customFormat="1" ht="84">
      <c r="A10" s="50">
        <v>4</v>
      </c>
      <c r="B10" s="51">
        <v>1</v>
      </c>
      <c r="C10" s="52" t="s">
        <v>27</v>
      </c>
      <c r="D10" s="51" t="s">
        <v>28</v>
      </c>
      <c r="E10" s="53">
        <v>201897.8</v>
      </c>
      <c r="F10" s="53">
        <v>201897.8</v>
      </c>
      <c r="G10" s="55">
        <f>122877.8+75020</f>
        <v>197897.8</v>
      </c>
      <c r="H10" s="55">
        <f>122877.8+75020</f>
        <v>197897.8</v>
      </c>
      <c r="I10" s="53">
        <f>75020+122877.8</f>
        <v>197897.8</v>
      </c>
      <c r="J10" s="55">
        <f>75020+122877.8</f>
        <v>197897.8</v>
      </c>
      <c r="K10" s="56" t="s">
        <v>29</v>
      </c>
      <c r="L10" s="57" t="s">
        <v>30</v>
      </c>
    </row>
    <row r="11" spans="1:12" s="1" customFormat="1" ht="70">
      <c r="A11" s="58">
        <v>5</v>
      </c>
      <c r="B11" s="51">
        <v>1</v>
      </c>
      <c r="C11" s="60" t="s">
        <v>31</v>
      </c>
      <c r="D11" s="51" t="s">
        <v>32</v>
      </c>
      <c r="E11" s="53">
        <v>253396.85</v>
      </c>
      <c r="F11" s="53">
        <v>253396.85</v>
      </c>
      <c r="G11" s="55">
        <f>83945.25+159451.6+10000</f>
        <v>253396.85</v>
      </c>
      <c r="H11" s="55">
        <f>83945.25+159451.6+10000</f>
        <v>253396.85</v>
      </c>
      <c r="I11" s="53">
        <f>77640.89+5485.96+14904.18+1040.98+1573.53+1573.53+1573.53+1593.53+818.4+143506.44</f>
        <v>249710.96999999997</v>
      </c>
      <c r="J11" s="61">
        <f>77640.89+5485.96+14904.18+1040.98+1573.53+1573.53+1573.53+1593.53+818.4+143506.44</f>
        <v>249710.96999999997</v>
      </c>
      <c r="K11" s="59" t="s">
        <v>33</v>
      </c>
      <c r="L11" s="57" t="s">
        <v>34</v>
      </c>
    </row>
    <row r="12" spans="1:12" s="1" customFormat="1" ht="42">
      <c r="A12" s="58">
        <v>6</v>
      </c>
      <c r="B12" s="51">
        <v>1</v>
      </c>
      <c r="C12" s="52" t="s">
        <v>35</v>
      </c>
      <c r="D12" s="51" t="s">
        <v>36</v>
      </c>
      <c r="E12" s="53">
        <v>229301.3</v>
      </c>
      <c r="F12" s="53">
        <v>229301.3</v>
      </c>
      <c r="G12" s="55">
        <f>198301.3+31000</f>
        <v>229301.3</v>
      </c>
      <c r="H12" s="55">
        <f>198301.3+31000</f>
        <v>229301.3</v>
      </c>
      <c r="I12" s="53">
        <f>198301.3+30998.39</f>
        <v>229299.69</v>
      </c>
      <c r="J12" s="55">
        <f>198301.3+30998.39</f>
        <v>229299.69</v>
      </c>
      <c r="K12" s="59" t="s">
        <v>37</v>
      </c>
      <c r="L12" s="57" t="s">
        <v>30</v>
      </c>
    </row>
    <row r="13" spans="1:12" s="1" customFormat="1" ht="51">
      <c r="A13" s="50">
        <v>7</v>
      </c>
      <c r="B13" s="51">
        <v>1</v>
      </c>
      <c r="C13" s="52" t="s">
        <v>38</v>
      </c>
      <c r="D13" s="51" t="s">
        <v>39</v>
      </c>
      <c r="E13" s="53">
        <v>241686</v>
      </c>
      <c r="F13" s="53">
        <v>241686</v>
      </c>
      <c r="G13" s="55">
        <f>108686+133000</f>
        <v>241686</v>
      </c>
      <c r="H13" s="55">
        <f>108686+133000</f>
        <v>241686</v>
      </c>
      <c r="I13" s="53">
        <f>2372.76+3380.66+3380.66+2481.37+1702.08+3540.58+6528.65+1845.07+1865.07+1845.07+1845.07+31434+9359.52+1890.6+1890.6+1890.6+1890.6+77252+1700+1910.6+1890.6+693.23+11780+5704+35150.28+26164</f>
        <v>241387.67000000004</v>
      </c>
      <c r="J13" s="55">
        <f>2372.76+3380.66+3380.66+2481.37+1702.08+3540.58+6528.65+1845.07+1865.07+1845.07+1845.07+31434+9359.52+1890.6+1890.6+1890.6+1890.6+77252+1700+1910.6+1890.6+693.23+11780+5704+35150.28+26164</f>
        <v>241387.67000000004</v>
      </c>
      <c r="K13" s="59" t="s">
        <v>40</v>
      </c>
      <c r="L13" s="62" t="s">
        <v>41</v>
      </c>
    </row>
    <row r="14" spans="1:12" s="1" customFormat="1" ht="51">
      <c r="A14" s="50">
        <v>8</v>
      </c>
      <c r="B14" s="63">
        <v>1</v>
      </c>
      <c r="C14" s="64" t="s">
        <v>42</v>
      </c>
      <c r="D14" s="63" t="s">
        <v>43</v>
      </c>
      <c r="E14" s="61">
        <v>280000</v>
      </c>
      <c r="F14" s="61">
        <v>280000</v>
      </c>
      <c r="G14" s="65">
        <v>280000</v>
      </c>
      <c r="H14" s="65">
        <v>280000</v>
      </c>
      <c r="I14" s="61">
        <f>42666.98+61950.86</f>
        <v>104617.84</v>
      </c>
      <c r="J14" s="61">
        <f>42666.98+61950.86</f>
        <v>104617.84</v>
      </c>
      <c r="K14" s="66" t="s">
        <v>44</v>
      </c>
      <c r="L14" s="67">
        <v>45664</v>
      </c>
    </row>
    <row r="15" spans="1:12" s="1" customFormat="1" ht="56">
      <c r="A15" s="68">
        <v>9</v>
      </c>
      <c r="B15" s="63">
        <v>1</v>
      </c>
      <c r="C15" s="64" t="s">
        <v>45</v>
      </c>
      <c r="D15" s="63" t="s">
        <v>46</v>
      </c>
      <c r="E15" s="61">
        <v>200000</v>
      </c>
      <c r="F15" s="61">
        <v>200000</v>
      </c>
      <c r="G15" s="65">
        <v>0</v>
      </c>
      <c r="H15" s="65">
        <v>0</v>
      </c>
      <c r="I15" s="61">
        <v>0</v>
      </c>
      <c r="J15" s="65">
        <v>0</v>
      </c>
      <c r="K15" s="66" t="s">
        <v>47</v>
      </c>
      <c r="L15" s="67">
        <v>45664</v>
      </c>
    </row>
    <row r="16" spans="1:12" s="1" customFormat="1" ht="56">
      <c r="A16" s="58">
        <v>10</v>
      </c>
      <c r="B16" s="63">
        <v>1</v>
      </c>
      <c r="C16" s="64" t="s">
        <v>48</v>
      </c>
      <c r="D16" s="63" t="s">
        <v>36</v>
      </c>
      <c r="E16" s="61">
        <v>300000</v>
      </c>
      <c r="F16" s="61">
        <v>300000</v>
      </c>
      <c r="G16" s="65">
        <v>0</v>
      </c>
      <c r="H16" s="65">
        <v>0</v>
      </c>
      <c r="I16" s="61">
        <v>0</v>
      </c>
      <c r="J16" s="65">
        <v>0</v>
      </c>
      <c r="K16" s="66" t="s">
        <v>49</v>
      </c>
      <c r="L16" s="67">
        <v>45664</v>
      </c>
    </row>
    <row r="17" spans="1:15" s="1" customFormat="1" ht="42">
      <c r="A17" s="68">
        <v>11</v>
      </c>
      <c r="B17" s="63">
        <v>1</v>
      </c>
      <c r="C17" s="64" t="s">
        <v>50</v>
      </c>
      <c r="D17" s="63" t="s">
        <v>51</v>
      </c>
      <c r="E17" s="61">
        <v>200000</v>
      </c>
      <c r="F17" s="61">
        <v>200000</v>
      </c>
      <c r="G17" s="65">
        <v>0</v>
      </c>
      <c r="H17" s="65">
        <v>0</v>
      </c>
      <c r="I17" s="61">
        <v>0</v>
      </c>
      <c r="J17" s="65">
        <v>0</v>
      </c>
      <c r="K17" s="56" t="s">
        <v>52</v>
      </c>
      <c r="L17" s="67">
        <v>45664</v>
      </c>
    </row>
    <row r="18" spans="1:15" s="1" customFormat="1" ht="98">
      <c r="A18" s="69">
        <v>12</v>
      </c>
      <c r="B18" s="63">
        <v>1</v>
      </c>
      <c r="C18" s="64" t="s">
        <v>53</v>
      </c>
      <c r="D18" s="63" t="s">
        <v>54</v>
      </c>
      <c r="E18" s="61">
        <v>400000</v>
      </c>
      <c r="F18" s="61">
        <v>400000</v>
      </c>
      <c r="G18" s="65">
        <f>112628.87+179255</f>
        <v>291883.87</v>
      </c>
      <c r="H18" s="65">
        <f>112628.87+179255</f>
        <v>291883.87</v>
      </c>
      <c r="I18" s="61">
        <v>0</v>
      </c>
      <c r="J18" s="65">
        <v>0</v>
      </c>
      <c r="K18" s="66" t="s">
        <v>55</v>
      </c>
      <c r="L18" s="67" t="s">
        <v>56</v>
      </c>
    </row>
    <row r="19" spans="1:15" s="1" customFormat="1" ht="112">
      <c r="A19" s="58">
        <v>13</v>
      </c>
      <c r="B19" s="63">
        <v>1</v>
      </c>
      <c r="C19" s="64" t="s">
        <v>57</v>
      </c>
      <c r="D19" s="63" t="s">
        <v>58</v>
      </c>
      <c r="E19" s="61">
        <v>1000000</v>
      </c>
      <c r="F19" s="61">
        <v>1000000</v>
      </c>
      <c r="G19" s="65">
        <v>652800</v>
      </c>
      <c r="H19" s="65">
        <v>652800</v>
      </c>
      <c r="I19" s="61">
        <f>29360.6+3098.55+24366.77+1264.16+25144.38</f>
        <v>83234.460000000006</v>
      </c>
      <c r="J19" s="70">
        <f>29360.6+3098.55+24366.77+1264.16+25144.38</f>
        <v>83234.460000000006</v>
      </c>
      <c r="K19" s="56" t="s">
        <v>59</v>
      </c>
      <c r="L19" s="67">
        <v>45664</v>
      </c>
    </row>
    <row r="20" spans="1:15" s="1" customFormat="1" ht="70">
      <c r="A20" s="68">
        <v>14</v>
      </c>
      <c r="B20" s="63">
        <v>1</v>
      </c>
      <c r="C20" s="64" t="s">
        <v>60</v>
      </c>
      <c r="D20" s="63" t="s">
        <v>61</v>
      </c>
      <c r="E20" s="61">
        <v>1000000</v>
      </c>
      <c r="F20" s="61">
        <v>1000000</v>
      </c>
      <c r="G20" s="65">
        <v>0</v>
      </c>
      <c r="H20" s="65">
        <v>0</v>
      </c>
      <c r="I20" s="61">
        <v>0</v>
      </c>
      <c r="J20" s="65">
        <v>0</v>
      </c>
      <c r="K20" s="56" t="s">
        <v>62</v>
      </c>
      <c r="L20" s="67">
        <v>45702</v>
      </c>
    </row>
    <row r="21" spans="1:15" s="1" customFormat="1" ht="56">
      <c r="A21" s="69">
        <v>15</v>
      </c>
      <c r="B21" s="51">
        <v>1</v>
      </c>
      <c r="C21" s="52" t="s">
        <v>63</v>
      </c>
      <c r="D21" s="51" t="s">
        <v>64</v>
      </c>
      <c r="E21" s="53">
        <v>730000</v>
      </c>
      <c r="F21" s="53">
        <v>730000</v>
      </c>
      <c r="G21" s="55">
        <f>638600+52221.86</f>
        <v>690821.86</v>
      </c>
      <c r="H21" s="55">
        <f>638600+52221.86</f>
        <v>690821.86</v>
      </c>
      <c r="I21" s="53">
        <f>63860+319300+191580+52221.86</f>
        <v>626961.86</v>
      </c>
      <c r="J21" s="55">
        <f>63860+319300+191580+52221.86</f>
        <v>626961.86</v>
      </c>
      <c r="K21" s="59" t="s">
        <v>65</v>
      </c>
      <c r="L21" s="57">
        <v>45391</v>
      </c>
    </row>
    <row r="22" spans="1:15" s="1" customFormat="1" ht="126">
      <c r="A22" s="69">
        <v>16</v>
      </c>
      <c r="B22" s="51">
        <v>1</v>
      </c>
      <c r="C22" s="52" t="s">
        <v>66</v>
      </c>
      <c r="D22" s="51" t="s">
        <v>67</v>
      </c>
      <c r="E22" s="53">
        <v>710102</v>
      </c>
      <c r="F22" s="53">
        <v>710102</v>
      </c>
      <c r="G22" s="55">
        <f>397482+77743.04+161820+20000</f>
        <v>657045.04</v>
      </c>
      <c r="H22" s="54">
        <f>397482+77743.04+161820+20000</f>
        <v>657045.04</v>
      </c>
      <c r="I22" s="53">
        <f>5000+77743.04+5000</f>
        <v>87743.039999999994</v>
      </c>
      <c r="J22" s="53">
        <f>5000+77743.04+5000</f>
        <v>87743.039999999994</v>
      </c>
      <c r="K22" s="59" t="s">
        <v>68</v>
      </c>
      <c r="L22" s="62" t="s">
        <v>69</v>
      </c>
    </row>
    <row r="23" spans="1:15" s="1" customFormat="1" ht="98">
      <c r="A23" s="68">
        <v>17</v>
      </c>
      <c r="B23" s="51">
        <v>2</v>
      </c>
      <c r="C23" s="52" t="s">
        <v>70</v>
      </c>
      <c r="D23" s="51" t="s">
        <v>71</v>
      </c>
      <c r="E23" s="53">
        <v>789770.74</v>
      </c>
      <c r="F23" s="53">
        <v>789770.74</v>
      </c>
      <c r="G23" s="55">
        <f>20876.08+763934.66</f>
        <v>784810.74</v>
      </c>
      <c r="H23" s="55">
        <f>20876.08+763934.66</f>
        <v>784810.74</v>
      </c>
      <c r="I23" s="53">
        <f>(20853.4+22.68)+(91000+(33839.67+1009.46)+(27668.69+826.7)+(16401.64+488.35)+(42278.69+1297.94)+(9511.73+306.73)+(85869.91+2650.82)+(50534.26+1548.36)+(52433.88+1607.13)+(163257.03+4980.45)+(75746.38+2309.98))</f>
        <v>686443.88</v>
      </c>
      <c r="J23" s="55">
        <f>(20853.4+22.68)+(91000+(33839.67+1009.46)+(27668.69+826.7)+(16401.64+488.35)+(42278.69+1297.94)+(9511.73+306.73)+(85869.91+2650.82)+(50534.26+1548.36)+(52433.88+1607.13)+(163257.03+4980.45)+(75746.38+2309.98))</f>
        <v>686443.88</v>
      </c>
      <c r="K23" s="66" t="s">
        <v>72</v>
      </c>
      <c r="L23" s="62" t="s">
        <v>73</v>
      </c>
      <c r="N23" s="2"/>
      <c r="O23" s="2"/>
    </row>
    <row r="24" spans="1:15" s="1" customFormat="1" ht="56">
      <c r="A24" s="69">
        <v>18</v>
      </c>
      <c r="B24" s="51">
        <v>2</v>
      </c>
      <c r="C24" s="52" t="s">
        <v>74</v>
      </c>
      <c r="D24" s="51" t="s">
        <v>75</v>
      </c>
      <c r="E24" s="53">
        <v>515665.52</v>
      </c>
      <c r="F24" s="53">
        <v>515665.52</v>
      </c>
      <c r="G24" s="71">
        <v>509465.52</v>
      </c>
      <c r="H24" s="71">
        <v>509465.52</v>
      </c>
      <c r="I24" s="53">
        <v>0</v>
      </c>
      <c r="J24" s="55">
        <v>0</v>
      </c>
      <c r="K24" s="59" t="s">
        <v>76</v>
      </c>
      <c r="L24" s="57" t="s">
        <v>77</v>
      </c>
    </row>
    <row r="25" spans="1:15" s="1" customFormat="1" ht="99" customHeight="1">
      <c r="A25" s="69">
        <v>19</v>
      </c>
      <c r="B25" s="51">
        <v>2</v>
      </c>
      <c r="C25" s="52" t="s">
        <v>78</v>
      </c>
      <c r="D25" s="51" t="s">
        <v>36</v>
      </c>
      <c r="E25" s="53">
        <v>3856770.86</v>
      </c>
      <c r="F25" s="53">
        <v>3856770.86</v>
      </c>
      <c r="G25" s="55">
        <f>73904+3719080.65+55786.21</f>
        <v>3848770.86</v>
      </c>
      <c r="H25" s="55">
        <f>73904+3719080.65+55786.21</f>
        <v>3848770.86</v>
      </c>
      <c r="I25" s="53">
        <f>73904+23140.73+238399.29+66459.2+11157.24+130963.15</f>
        <v>544023.61</v>
      </c>
      <c r="J25" s="55">
        <f>73904+23140.73+238399.29+66459.2+11157.24+130963.15</f>
        <v>544023.61</v>
      </c>
      <c r="K25" s="59" t="s">
        <v>79</v>
      </c>
      <c r="L25" s="57" t="s">
        <v>80</v>
      </c>
    </row>
    <row r="26" spans="1:15" s="1" customFormat="1" ht="98">
      <c r="A26" s="68">
        <v>20</v>
      </c>
      <c r="B26" s="51">
        <v>2</v>
      </c>
      <c r="C26" s="52" t="s">
        <v>81</v>
      </c>
      <c r="D26" s="51" t="s">
        <v>82</v>
      </c>
      <c r="E26" s="53">
        <v>1297618.8400000001</v>
      </c>
      <c r="F26" s="53">
        <f>E26-165247.1</f>
        <v>1132371.74</v>
      </c>
      <c r="G26" s="55">
        <f>512618.84+780000</f>
        <v>1292618.8400000001</v>
      </c>
      <c r="H26" s="55">
        <f>433079.98+694291.76</f>
        <v>1127371.74</v>
      </c>
      <c r="I26" s="53">
        <f>48000+51217.84+236247.15+77396.02+6000.89+31936.48+212115.14+43796.38+7756.08+123064.13+69427.31+187.65+46061.14</f>
        <v>953206.21</v>
      </c>
      <c r="J26" s="55">
        <f>41171.81+236247.15+77396.02+31936.48+212115.14+43796.38+123064.13+69427.31</f>
        <v>835154.41999999993</v>
      </c>
      <c r="K26" s="59" t="s">
        <v>83</v>
      </c>
      <c r="L26" s="57" t="s">
        <v>84</v>
      </c>
      <c r="M26" s="2"/>
    </row>
    <row r="27" spans="1:15" s="1" customFormat="1" ht="162" customHeight="1">
      <c r="A27" s="69">
        <v>21</v>
      </c>
      <c r="B27" s="51">
        <v>2</v>
      </c>
      <c r="C27" s="72" t="s">
        <v>85</v>
      </c>
      <c r="D27" s="51" t="s">
        <v>46</v>
      </c>
      <c r="E27" s="53">
        <v>790316.03</v>
      </c>
      <c r="F27" s="53">
        <v>790316.03</v>
      </c>
      <c r="G27" s="55">
        <f>774616.94+7333.84+8331.77</f>
        <v>790282.54999999993</v>
      </c>
      <c r="H27" s="55">
        <f>774616.94+7333.84+8331.77</f>
        <v>790282.54999999993</v>
      </c>
      <c r="I27" s="53">
        <f>(370822+(27389.55+712.97)+(67336.96+1747.17)+(157527.81+4076.74)+(60222.77-0.5+1601.5)+(52637.05+1365.16)+(8292.69+214.75))+(8331.77)</f>
        <v>762278.3899999999</v>
      </c>
      <c r="J27" s="55">
        <f>(173168.19+197653.81+(27389.55+712.97)+(67336.96+1747.17)+(157527.81+4076.74)+(60222.77-0.5+1601.5)+(52637.05+1365.16)+(8292.69+214.75))+(8331.77)</f>
        <v>762278.3899999999</v>
      </c>
      <c r="K27" s="66" t="s">
        <v>86</v>
      </c>
      <c r="L27" s="57" t="s">
        <v>87</v>
      </c>
      <c r="O27" s="2"/>
    </row>
    <row r="28" spans="1:15" s="1" customFormat="1" ht="34">
      <c r="A28" s="69">
        <v>22</v>
      </c>
      <c r="B28" s="51">
        <v>2</v>
      </c>
      <c r="C28" s="52" t="s">
        <v>88</v>
      </c>
      <c r="D28" s="51" t="s">
        <v>89</v>
      </c>
      <c r="E28" s="53">
        <v>432328.62</v>
      </c>
      <c r="F28" s="53">
        <v>432328.62</v>
      </c>
      <c r="G28" s="55">
        <v>429848.62</v>
      </c>
      <c r="H28" s="55">
        <v>429848.62</v>
      </c>
      <c r="I28" s="53">
        <f>49356.49</f>
        <v>49356.49</v>
      </c>
      <c r="J28" s="53">
        <f>49356.49</f>
        <v>49356.49</v>
      </c>
      <c r="K28" s="59" t="s">
        <v>90</v>
      </c>
      <c r="L28" s="57" t="s">
        <v>91</v>
      </c>
    </row>
    <row r="29" spans="1:15" s="1" customFormat="1" ht="70">
      <c r="A29" s="68">
        <v>23</v>
      </c>
      <c r="B29" s="51">
        <v>2</v>
      </c>
      <c r="C29" s="52" t="s">
        <v>92</v>
      </c>
      <c r="D29" s="51" t="s">
        <v>93</v>
      </c>
      <c r="E29" s="53">
        <v>694000</v>
      </c>
      <c r="F29" s="53">
        <v>694000</v>
      </c>
      <c r="G29" s="55">
        <f>610883.02+9157.4</f>
        <v>620040.42000000004</v>
      </c>
      <c r="H29" s="55">
        <f>610883.02+9157.4</f>
        <v>620040.42000000004</v>
      </c>
      <c r="I29" s="53">
        <f>((209529.01+5194.93)+(239554.48+5939.37))</f>
        <v>460217.79000000004</v>
      </c>
      <c r="J29" s="55">
        <f>((209529.01+5194.93)+(239554.48+5939.37))</f>
        <v>460217.79000000004</v>
      </c>
      <c r="K29" s="73" t="s">
        <v>94</v>
      </c>
      <c r="L29" s="57" t="s">
        <v>95</v>
      </c>
    </row>
    <row r="30" spans="1:15" s="1" customFormat="1" ht="56">
      <c r="A30" s="68">
        <v>24</v>
      </c>
      <c r="B30" s="51">
        <v>2</v>
      </c>
      <c r="C30" s="52" t="s">
        <v>96</v>
      </c>
      <c r="D30" s="51" t="s">
        <v>93</v>
      </c>
      <c r="E30" s="53">
        <v>1115926</v>
      </c>
      <c r="F30" s="53">
        <v>1115926</v>
      </c>
      <c r="G30" s="55">
        <f>673921.32+36456</f>
        <v>710377.32</v>
      </c>
      <c r="H30" s="55">
        <f>673921.32+36456</f>
        <v>710377.32</v>
      </c>
      <c r="I30" s="53">
        <f>36456</f>
        <v>36456</v>
      </c>
      <c r="J30" s="55">
        <f>36456</f>
        <v>36456</v>
      </c>
      <c r="K30" s="66" t="s">
        <v>97</v>
      </c>
      <c r="L30" s="57" t="s">
        <v>98</v>
      </c>
    </row>
    <row r="31" spans="1:15" s="1" customFormat="1" ht="76.5" customHeight="1">
      <c r="A31" s="68">
        <v>25</v>
      </c>
      <c r="B31" s="51">
        <v>2</v>
      </c>
      <c r="C31" s="52" t="s">
        <v>99</v>
      </c>
      <c r="D31" s="51" t="s">
        <v>93</v>
      </c>
      <c r="E31" s="74">
        <v>987274.5</v>
      </c>
      <c r="F31" s="74">
        <v>987274.5</v>
      </c>
      <c r="G31" s="55">
        <f>584010.05+36456</f>
        <v>620466.05000000005</v>
      </c>
      <c r="H31" s="55">
        <f>584010.05+36456</f>
        <v>620466.05000000005</v>
      </c>
      <c r="I31" s="53">
        <f>36456</f>
        <v>36456</v>
      </c>
      <c r="J31" s="55">
        <f>36456</f>
        <v>36456</v>
      </c>
      <c r="K31" s="66" t="s">
        <v>100</v>
      </c>
      <c r="L31" s="57" t="s">
        <v>95</v>
      </c>
    </row>
    <row r="32" spans="1:15" s="1" customFormat="1" ht="76.5" customHeight="1">
      <c r="A32" s="58">
        <v>26</v>
      </c>
      <c r="B32" s="51">
        <v>2</v>
      </c>
      <c r="C32" s="52" t="s">
        <v>101</v>
      </c>
      <c r="D32" s="51" t="s">
        <v>93</v>
      </c>
      <c r="E32" s="74">
        <v>1658987.56</v>
      </c>
      <c r="F32" s="74">
        <v>1324920</v>
      </c>
      <c r="G32" s="55">
        <v>0</v>
      </c>
      <c r="H32" s="55">
        <v>0</v>
      </c>
      <c r="I32" s="53">
        <v>0</v>
      </c>
      <c r="J32" s="55">
        <v>0</v>
      </c>
      <c r="K32" s="66" t="s">
        <v>102</v>
      </c>
      <c r="L32" s="57" t="s">
        <v>103</v>
      </c>
    </row>
    <row r="33" spans="1:14" s="1" customFormat="1" ht="145.5" customHeight="1">
      <c r="A33" s="68">
        <v>27</v>
      </c>
      <c r="B33" s="51">
        <v>2</v>
      </c>
      <c r="C33" s="52" t="s">
        <v>104</v>
      </c>
      <c r="D33" s="51" t="s">
        <v>105</v>
      </c>
      <c r="E33" s="74">
        <v>1158000</v>
      </c>
      <c r="F33" s="74">
        <v>1134000</v>
      </c>
      <c r="G33" s="55">
        <v>0</v>
      </c>
      <c r="H33" s="55">
        <v>0</v>
      </c>
      <c r="I33" s="53">
        <v>0</v>
      </c>
      <c r="J33" s="55">
        <v>0</v>
      </c>
      <c r="K33" s="66" t="s">
        <v>106</v>
      </c>
      <c r="L33" s="57">
        <v>45936</v>
      </c>
    </row>
    <row r="34" spans="1:14" s="1" customFormat="1" ht="134.25" customHeight="1">
      <c r="A34" s="69">
        <v>28</v>
      </c>
      <c r="B34" s="51">
        <v>2</v>
      </c>
      <c r="C34" s="52" t="s">
        <v>107</v>
      </c>
      <c r="D34" s="51" t="s">
        <v>108</v>
      </c>
      <c r="E34" s="74">
        <v>2293903.21</v>
      </c>
      <c r="F34" s="74">
        <v>1503903.21</v>
      </c>
      <c r="G34" s="55">
        <v>0</v>
      </c>
      <c r="H34" s="55">
        <v>0</v>
      </c>
      <c r="I34" s="53">
        <v>0</v>
      </c>
      <c r="J34" s="55">
        <v>0</v>
      </c>
      <c r="K34" s="66" t="s">
        <v>109</v>
      </c>
      <c r="L34" s="57">
        <v>45931</v>
      </c>
    </row>
    <row r="35" spans="1:14" s="1" customFormat="1" ht="102.75" customHeight="1">
      <c r="A35" s="69">
        <v>29</v>
      </c>
      <c r="B35" s="51">
        <v>2</v>
      </c>
      <c r="C35" s="52" t="s">
        <v>110</v>
      </c>
      <c r="D35" s="51" t="s">
        <v>111</v>
      </c>
      <c r="E35" s="74">
        <v>2378000</v>
      </c>
      <c r="F35" s="74">
        <v>2328000</v>
      </c>
      <c r="G35" s="55">
        <v>0</v>
      </c>
      <c r="H35" s="55">
        <v>0</v>
      </c>
      <c r="I35" s="53">
        <v>0</v>
      </c>
      <c r="J35" s="55">
        <v>0</v>
      </c>
      <c r="K35" s="66" t="s">
        <v>112</v>
      </c>
      <c r="L35" s="57">
        <v>45931</v>
      </c>
    </row>
    <row r="36" spans="1:14" s="1" customFormat="1" ht="186.75" customHeight="1">
      <c r="A36" s="68">
        <v>30</v>
      </c>
      <c r="B36" s="51">
        <v>2</v>
      </c>
      <c r="C36" s="52" t="s">
        <v>113</v>
      </c>
      <c r="D36" s="51" t="s">
        <v>71</v>
      </c>
      <c r="E36" s="74">
        <v>540920</v>
      </c>
      <c r="F36" s="74">
        <v>540920</v>
      </c>
      <c r="G36" s="55">
        <v>0</v>
      </c>
      <c r="H36" s="55">
        <v>0</v>
      </c>
      <c r="I36" s="53">
        <v>0</v>
      </c>
      <c r="J36" s="55">
        <v>0</v>
      </c>
      <c r="K36" s="66" t="s">
        <v>114</v>
      </c>
      <c r="L36" s="57">
        <v>45936</v>
      </c>
    </row>
    <row r="37" spans="1:14" s="1" customFormat="1" ht="147.75" customHeight="1">
      <c r="A37" s="69">
        <v>31</v>
      </c>
      <c r="B37" s="51">
        <v>2</v>
      </c>
      <c r="C37" s="52" t="s">
        <v>115</v>
      </c>
      <c r="D37" s="51" t="s">
        <v>93</v>
      </c>
      <c r="E37" s="74">
        <v>915570</v>
      </c>
      <c r="F37" s="74">
        <v>915570</v>
      </c>
      <c r="G37" s="55">
        <v>0</v>
      </c>
      <c r="H37" s="55">
        <v>0</v>
      </c>
      <c r="I37" s="53">
        <v>0</v>
      </c>
      <c r="J37" s="55">
        <v>0</v>
      </c>
      <c r="K37" s="66" t="s">
        <v>116</v>
      </c>
      <c r="L37" s="57">
        <v>45937</v>
      </c>
    </row>
    <row r="38" spans="1:14" s="1" customFormat="1" ht="84.75" customHeight="1">
      <c r="A38" s="69">
        <v>32</v>
      </c>
      <c r="B38" s="51">
        <v>2</v>
      </c>
      <c r="C38" s="52" t="s">
        <v>117</v>
      </c>
      <c r="D38" s="51" t="s">
        <v>118</v>
      </c>
      <c r="E38" s="74">
        <v>1845000</v>
      </c>
      <c r="F38" s="74">
        <v>1815000</v>
      </c>
      <c r="G38" s="55">
        <v>0</v>
      </c>
      <c r="H38" s="55">
        <v>0</v>
      </c>
      <c r="I38" s="53">
        <v>0</v>
      </c>
      <c r="J38" s="55">
        <v>0</v>
      </c>
      <c r="K38" s="66" t="s">
        <v>119</v>
      </c>
      <c r="L38" s="57">
        <v>45932</v>
      </c>
    </row>
    <row r="39" spans="1:14" s="1" customFormat="1" ht="68">
      <c r="A39" s="68">
        <v>33</v>
      </c>
      <c r="B39" s="51">
        <v>2</v>
      </c>
      <c r="C39" s="52" t="s">
        <v>120</v>
      </c>
      <c r="D39" s="51" t="s">
        <v>121</v>
      </c>
      <c r="E39" s="74">
        <v>720440</v>
      </c>
      <c r="F39" s="74">
        <v>683240</v>
      </c>
      <c r="G39" s="55">
        <v>0</v>
      </c>
      <c r="H39" s="55">
        <v>0</v>
      </c>
      <c r="I39" s="53">
        <v>0</v>
      </c>
      <c r="J39" s="55">
        <v>0</v>
      </c>
      <c r="K39" s="66" t="s">
        <v>122</v>
      </c>
      <c r="L39" s="57">
        <v>45936</v>
      </c>
    </row>
    <row r="40" spans="1:14" s="1" customFormat="1" ht="140">
      <c r="A40" s="69">
        <v>34</v>
      </c>
      <c r="B40" s="51">
        <v>2</v>
      </c>
      <c r="C40" s="52" t="s">
        <v>123</v>
      </c>
      <c r="D40" s="51" t="s">
        <v>124</v>
      </c>
      <c r="E40" s="74">
        <v>540000</v>
      </c>
      <c r="F40" s="74">
        <v>540000</v>
      </c>
      <c r="G40" s="55">
        <v>0</v>
      </c>
      <c r="H40" s="55">
        <v>0</v>
      </c>
      <c r="I40" s="53">
        <v>0</v>
      </c>
      <c r="J40" s="55">
        <v>0</v>
      </c>
      <c r="K40" s="66" t="s">
        <v>125</v>
      </c>
      <c r="L40" s="57">
        <v>45932</v>
      </c>
    </row>
    <row r="41" spans="1:14" s="1" customFormat="1" ht="56">
      <c r="A41" s="69">
        <v>35</v>
      </c>
      <c r="B41" s="51">
        <v>2</v>
      </c>
      <c r="C41" s="52" t="s">
        <v>126</v>
      </c>
      <c r="D41" s="51" t="s">
        <v>124</v>
      </c>
      <c r="E41" s="74">
        <v>5160000</v>
      </c>
      <c r="F41" s="74">
        <v>5160000</v>
      </c>
      <c r="G41" s="55">
        <v>0</v>
      </c>
      <c r="H41" s="55">
        <v>0</v>
      </c>
      <c r="I41" s="53">
        <v>0</v>
      </c>
      <c r="J41" s="55">
        <v>0</v>
      </c>
      <c r="K41" s="59" t="s">
        <v>127</v>
      </c>
      <c r="L41" s="57" t="s">
        <v>128</v>
      </c>
    </row>
    <row r="42" spans="1:14" s="1" customFormat="1" ht="42">
      <c r="A42" s="68">
        <v>36</v>
      </c>
      <c r="B42" s="51">
        <v>2</v>
      </c>
      <c r="C42" s="52" t="s">
        <v>129</v>
      </c>
      <c r="D42" s="51" t="s">
        <v>124</v>
      </c>
      <c r="E42" s="74">
        <v>777500</v>
      </c>
      <c r="F42" s="74">
        <v>777500</v>
      </c>
      <c r="G42" s="55">
        <v>0</v>
      </c>
      <c r="H42" s="55">
        <v>0</v>
      </c>
      <c r="I42" s="53">
        <v>0</v>
      </c>
      <c r="J42" s="55">
        <v>0</v>
      </c>
      <c r="K42" s="59" t="s">
        <v>130</v>
      </c>
      <c r="L42" s="57" t="s">
        <v>128</v>
      </c>
    </row>
    <row r="43" spans="1:14" s="1" customFormat="1" ht="42">
      <c r="A43" s="69">
        <v>37</v>
      </c>
      <c r="B43" s="51">
        <v>2</v>
      </c>
      <c r="C43" s="52" t="s">
        <v>131</v>
      </c>
      <c r="D43" s="51" t="s">
        <v>132</v>
      </c>
      <c r="E43" s="53">
        <v>705583.28</v>
      </c>
      <c r="F43" s="53">
        <v>705583.28</v>
      </c>
      <c r="G43" s="55">
        <v>705583.28</v>
      </c>
      <c r="H43" s="55">
        <v>705583.28</v>
      </c>
      <c r="I43" s="53">
        <f>36554.12+1006.33+110767.31+331669.83+11656.86+109242.77+131.02+392.3+2874.81+98690.8+2597.13</f>
        <v>705583.28000000014</v>
      </c>
      <c r="J43" s="55">
        <f>36554.12+1006.33+110767.31+331669.83+11656.86+109242.77+131.02+392.3+2874.81+98690.8+2597.13</f>
        <v>705583.28000000014</v>
      </c>
      <c r="K43" s="59" t="s">
        <v>133</v>
      </c>
      <c r="L43" s="57" t="s">
        <v>134</v>
      </c>
    </row>
    <row r="44" spans="1:14" s="1" customFormat="1" ht="95.25" customHeight="1">
      <c r="A44" s="69">
        <v>38</v>
      </c>
      <c r="B44" s="51">
        <v>2</v>
      </c>
      <c r="C44" s="52" t="s">
        <v>135</v>
      </c>
      <c r="D44" s="51" t="s">
        <v>124</v>
      </c>
      <c r="E44" s="53">
        <v>761354</v>
      </c>
      <c r="F44" s="53">
        <v>761354</v>
      </c>
      <c r="G44" s="55">
        <v>41354</v>
      </c>
      <c r="H44" s="55">
        <v>41354</v>
      </c>
      <c r="I44" s="53">
        <f>20000+1169.28</f>
        <v>21169.279999999999</v>
      </c>
      <c r="J44" s="55">
        <f>20000+1169.28</f>
        <v>21169.279999999999</v>
      </c>
      <c r="K44" s="59" t="s">
        <v>136</v>
      </c>
      <c r="L44" s="57">
        <v>45078</v>
      </c>
    </row>
    <row r="45" spans="1:14" s="1" customFormat="1" ht="70">
      <c r="A45" s="68">
        <v>39</v>
      </c>
      <c r="B45" s="51">
        <v>2</v>
      </c>
      <c r="C45" s="52" t="s">
        <v>137</v>
      </c>
      <c r="D45" s="51" t="s">
        <v>138</v>
      </c>
      <c r="E45" s="53">
        <v>4450000</v>
      </c>
      <c r="F45" s="53">
        <v>4450000</v>
      </c>
      <c r="G45" s="55">
        <f>76837.67</f>
        <v>76837.67</v>
      </c>
      <c r="H45" s="55">
        <f>76837.67</f>
        <v>76837.67</v>
      </c>
      <c r="I45" s="53">
        <f>21551.8+29025.18+31.56+11152.92</f>
        <v>61761.459999999992</v>
      </c>
      <c r="J45" s="55">
        <f>21551.8+29025.18+31.56+11152.92</f>
        <v>61761.459999999992</v>
      </c>
      <c r="K45" s="59" t="s">
        <v>139</v>
      </c>
      <c r="L45" s="57">
        <v>45078</v>
      </c>
    </row>
    <row r="46" spans="1:14" s="1" customFormat="1" ht="182">
      <c r="A46" s="68">
        <v>40</v>
      </c>
      <c r="B46" s="51">
        <v>2</v>
      </c>
      <c r="C46" s="52" t="s">
        <v>140</v>
      </c>
      <c r="D46" s="51" t="s">
        <v>124</v>
      </c>
      <c r="E46" s="53">
        <v>5156595.3600000003</v>
      </c>
      <c r="F46" s="53">
        <v>5156595.3600000003</v>
      </c>
      <c r="G46" s="55">
        <f>4964207.78</f>
        <v>4964207.78</v>
      </c>
      <c r="H46" s="55">
        <f>4964207.78</f>
        <v>4964207.78</v>
      </c>
      <c r="I46" s="53">
        <f>(181132.95+5602.05+265028+116252.24+246304.99+87423.14+272856.2+81087.21+81506.58)</f>
        <v>1337193.3600000001</v>
      </c>
      <c r="J46" s="55">
        <f>(181132.95+5602.05+265028+116252.24+246304.99+87423.14+272856.2+81087.21+81506.58)</f>
        <v>1337193.3600000001</v>
      </c>
      <c r="K46" s="66" t="s">
        <v>141</v>
      </c>
      <c r="L46" s="57" t="s">
        <v>142</v>
      </c>
      <c r="M46" s="2"/>
      <c r="N46" s="2"/>
    </row>
    <row r="47" spans="1:14" s="1" customFormat="1" ht="249.75" customHeight="1">
      <c r="A47" s="68">
        <v>41</v>
      </c>
      <c r="B47" s="51">
        <v>2</v>
      </c>
      <c r="C47" s="52" t="s">
        <v>143</v>
      </c>
      <c r="D47" s="51" t="s">
        <v>124</v>
      </c>
      <c r="E47" s="53">
        <v>7014200</v>
      </c>
      <c r="F47" s="53">
        <v>7014200</v>
      </c>
      <c r="G47" s="55">
        <f>(4857183.5-4798214.15)</f>
        <v>58969.349999999627</v>
      </c>
      <c r="H47" s="55">
        <f>(4857183.5-4798214.15)</f>
        <v>58969.349999999627</v>
      </c>
      <c r="I47" s="53">
        <f>(24939.81+771.33)</f>
        <v>25711.140000000003</v>
      </c>
      <c r="J47" s="55">
        <f>(24939.81+771.33)</f>
        <v>25711.140000000003</v>
      </c>
      <c r="K47" s="66" t="s">
        <v>144</v>
      </c>
      <c r="L47" s="57" t="s">
        <v>145</v>
      </c>
    </row>
    <row r="48" spans="1:14" s="1" customFormat="1" ht="177" customHeight="1">
      <c r="A48" s="69">
        <v>42</v>
      </c>
      <c r="B48" s="51">
        <v>2</v>
      </c>
      <c r="C48" s="52" t="s">
        <v>146</v>
      </c>
      <c r="D48" s="51" t="s">
        <v>124</v>
      </c>
      <c r="E48" s="53">
        <v>4154046.58</v>
      </c>
      <c r="F48" s="53">
        <v>4154046.58</v>
      </c>
      <c r="G48" s="55">
        <f>2178709.7+1875336.88</f>
        <v>4054046.58</v>
      </c>
      <c r="H48" s="55">
        <f>2178709.7+1875336.88</f>
        <v>4054046.58</v>
      </c>
      <c r="I48" s="53">
        <f>(92431.45+35590.83+1206.37)+(108675.35+183941.6+6082.57+27683.04+30459.42+47821.38+44322.38+29844.96+(48478.89+1597.75)+131057.38+58516.79)</f>
        <v>847710.16</v>
      </c>
      <c r="J48" s="55">
        <f>(92431.45+35590.83+1206.37)+(108675.35+183941.6+6082.57+27683.04+30459.42+47821.38+44322.38+29844.96+(48478.89+1597.75)+131057.38+58516.79)</f>
        <v>847710.16</v>
      </c>
      <c r="K48" s="66" t="s">
        <v>147</v>
      </c>
      <c r="L48" s="57" t="s">
        <v>148</v>
      </c>
      <c r="M48" s="2"/>
      <c r="N48" s="46" t="s">
        <v>1</v>
      </c>
    </row>
    <row r="49" spans="1:15" s="1" customFormat="1" ht="196">
      <c r="A49" s="68">
        <v>43</v>
      </c>
      <c r="B49" s="51">
        <v>2</v>
      </c>
      <c r="C49" s="52" t="s">
        <v>149</v>
      </c>
      <c r="D49" s="51" t="s">
        <v>150</v>
      </c>
      <c r="E49" s="53">
        <v>2063282.84</v>
      </c>
      <c r="F49" s="53">
        <v>1601082.84</v>
      </c>
      <c r="G49" s="55">
        <f>198468.18+58782.84+(586251.7-486251.7)</f>
        <v>357251.0199999999</v>
      </c>
      <c r="H49" s="55">
        <f>156860.45+58782.84+(586251.7-486251.7)</f>
        <v>315643.28999999992</v>
      </c>
      <c r="I49" s="53">
        <f>(183686.13+14782.05)+(58782.84)+(11312.5+4139.96+11312.5+550+1278+9875+3248.03+3248.03+1416.12+58+804.46+375.63+4640+5060+1022.73)</f>
        <v>315591.98</v>
      </c>
      <c r="J49" s="55">
        <f>(147088.48+9771.97)+(58782.84)+(11312.5+4139.96+11312.5+550+1278+9875+3248.03+3248.03+1416.12+58+804.46+375.63+4640+5060+1022.73)</f>
        <v>273984.25</v>
      </c>
      <c r="K49" s="66" t="s">
        <v>151</v>
      </c>
      <c r="L49" s="57" t="s">
        <v>152</v>
      </c>
      <c r="O49" s="2"/>
    </row>
    <row r="50" spans="1:15" s="1" customFormat="1" ht="196">
      <c r="A50" s="69">
        <v>44</v>
      </c>
      <c r="B50" s="51">
        <v>2</v>
      </c>
      <c r="C50" s="52" t="s">
        <v>153</v>
      </c>
      <c r="D50" s="51" t="s">
        <v>124</v>
      </c>
      <c r="E50" s="53">
        <v>1753391.46</v>
      </c>
      <c r="F50" s="53">
        <v>1753391.46</v>
      </c>
      <c r="G50" s="55">
        <f>1493491.46+107213.39+14973</f>
        <v>1615677.8499999999</v>
      </c>
      <c r="H50" s="55">
        <f>(1788658.12-295166.66)+107213.39+14973</f>
        <v>1615677.85</v>
      </c>
      <c r="I50" s="53">
        <f>(52294.51+43726.73+42643.35+60639.85+(74716.4+2527.24)+150592.14+115793.61+194951.92+80747.91)+(107213.39)+(13020)</f>
        <v>938867.05000000016</v>
      </c>
      <c r="J50" s="55">
        <f>(52294.51+43726.73+42643.35+60639.85+(74716.4+2527.24)+150592.14+115793.61+194951.92+80747.91)+(107213.39)+(13020)</f>
        <v>938867.05000000016</v>
      </c>
      <c r="K50" s="75" t="s">
        <v>154</v>
      </c>
      <c r="L50" s="57">
        <v>45329</v>
      </c>
      <c r="N50" s="2"/>
      <c r="O50" s="2"/>
    </row>
    <row r="51" spans="1:15" s="1" customFormat="1" ht="140">
      <c r="A51" s="58">
        <v>45</v>
      </c>
      <c r="B51" s="51">
        <v>2</v>
      </c>
      <c r="C51" s="52" t="s">
        <v>155</v>
      </c>
      <c r="D51" s="51" t="s">
        <v>124</v>
      </c>
      <c r="E51" s="53">
        <v>543611.56999999995</v>
      </c>
      <c r="F51" s="53">
        <v>543611.56999999995</v>
      </c>
      <c r="G51" s="55">
        <f>438970.6+104640.97</f>
        <v>543611.56999999995</v>
      </c>
      <c r="H51" s="55">
        <f>438970.6+104640.97</f>
        <v>543611.56999999995</v>
      </c>
      <c r="I51" s="53">
        <f>24546.81+188686.37+(157326.85+49308.98)</f>
        <v>419869.01</v>
      </c>
      <c r="J51" s="55">
        <f>24546.81+188686.37+(157326.85+49308.98)</f>
        <v>419869.01</v>
      </c>
      <c r="K51" s="59" t="s">
        <v>156</v>
      </c>
      <c r="L51" s="62" t="s">
        <v>157</v>
      </c>
    </row>
    <row r="52" spans="1:15" s="1" customFormat="1" ht="126">
      <c r="A52" s="68">
        <v>46</v>
      </c>
      <c r="B52" s="51">
        <v>2</v>
      </c>
      <c r="C52" s="52" t="s">
        <v>158</v>
      </c>
      <c r="D52" s="51" t="s">
        <v>159</v>
      </c>
      <c r="E52" s="53">
        <v>5056700</v>
      </c>
      <c r="F52" s="53">
        <v>5056700</v>
      </c>
      <c r="G52" s="65">
        <v>1761576.21</v>
      </c>
      <c r="H52" s="55">
        <v>1761576.21</v>
      </c>
      <c r="I52" s="53">
        <f>54001.92+257779.15</f>
        <v>311781.07</v>
      </c>
      <c r="J52" s="55">
        <f>54001.92+257779.15</f>
        <v>311781.07</v>
      </c>
      <c r="K52" s="76" t="s">
        <v>160</v>
      </c>
      <c r="L52" s="62">
        <v>45383</v>
      </c>
      <c r="M52" s="2"/>
    </row>
    <row r="53" spans="1:15" s="1" customFormat="1" ht="42">
      <c r="A53" s="69">
        <v>47</v>
      </c>
      <c r="B53" s="51">
        <v>2</v>
      </c>
      <c r="C53" s="52" t="s">
        <v>161</v>
      </c>
      <c r="D53" s="51" t="s">
        <v>150</v>
      </c>
      <c r="E53" s="53">
        <v>679446.49</v>
      </c>
      <c r="F53" s="53">
        <v>679446.49</v>
      </c>
      <c r="G53" s="55">
        <f>639753.03</f>
        <v>639753.03</v>
      </c>
      <c r="H53" s="55">
        <f>639753.03</f>
        <v>639753.03</v>
      </c>
      <c r="I53" s="53">
        <f>295633.7+83458+54137.07+46254.33+160269.93</f>
        <v>639753.03</v>
      </c>
      <c r="J53" s="55">
        <f>295633.7+83458+54137.07+46254.33+160269.93</f>
        <v>639753.03</v>
      </c>
      <c r="K53" s="59" t="s">
        <v>162</v>
      </c>
      <c r="L53" s="62" t="s">
        <v>163</v>
      </c>
      <c r="O53" s="2">
        <f>F53-J53</f>
        <v>39693.459999999963</v>
      </c>
    </row>
    <row r="54" spans="1:15" s="1" customFormat="1" ht="34">
      <c r="A54" s="69">
        <v>48</v>
      </c>
      <c r="B54" s="51">
        <v>2</v>
      </c>
      <c r="C54" s="52" t="s">
        <v>164</v>
      </c>
      <c r="D54" s="51" t="s">
        <v>150</v>
      </c>
      <c r="E54" s="53">
        <v>736900</v>
      </c>
      <c r="F54" s="53">
        <v>736900</v>
      </c>
      <c r="G54" s="53">
        <v>0</v>
      </c>
      <c r="H54" s="55">
        <v>0</v>
      </c>
      <c r="I54" s="53">
        <v>0</v>
      </c>
      <c r="J54" s="55">
        <v>0</v>
      </c>
      <c r="K54" s="66" t="s">
        <v>165</v>
      </c>
      <c r="L54" s="62" t="s">
        <v>166</v>
      </c>
    </row>
    <row r="55" spans="1:15" s="1" customFormat="1" ht="34">
      <c r="A55" s="68">
        <v>49</v>
      </c>
      <c r="B55" s="51">
        <v>2</v>
      </c>
      <c r="C55" s="52" t="s">
        <v>167</v>
      </c>
      <c r="D55" s="51" t="s">
        <v>168</v>
      </c>
      <c r="E55" s="53">
        <v>1240000</v>
      </c>
      <c r="F55" s="53">
        <v>1240000</v>
      </c>
      <c r="G55" s="53">
        <v>1106080</v>
      </c>
      <c r="H55" s="55">
        <v>1106080</v>
      </c>
      <c r="I55" s="55">
        <v>1106080</v>
      </c>
      <c r="J55" s="55">
        <v>1106080</v>
      </c>
      <c r="K55" s="77" t="s">
        <v>169</v>
      </c>
      <c r="L55" s="62">
        <v>45387</v>
      </c>
    </row>
    <row r="56" spans="1:15" s="1" customFormat="1" ht="75.75" customHeight="1">
      <c r="A56" s="69">
        <v>50</v>
      </c>
      <c r="B56" s="51">
        <v>2</v>
      </c>
      <c r="C56" s="52" t="s">
        <v>170</v>
      </c>
      <c r="D56" s="51" t="s">
        <v>171</v>
      </c>
      <c r="E56" s="53">
        <v>1593221.21</v>
      </c>
      <c r="F56" s="53">
        <v>1593221.21</v>
      </c>
      <c r="G56" s="53">
        <f>1541601.21</f>
        <v>1541601.21</v>
      </c>
      <c r="H56" s="53">
        <f>1541601.21</f>
        <v>1541601.21</v>
      </c>
      <c r="I56" s="53">
        <v>0</v>
      </c>
      <c r="J56" s="55">
        <v>0</v>
      </c>
      <c r="K56" s="78" t="s">
        <v>172</v>
      </c>
      <c r="L56" s="62" t="s">
        <v>173</v>
      </c>
    </row>
    <row r="57" spans="1:15" s="1" customFormat="1" ht="163.5" customHeight="1">
      <c r="A57" s="69">
        <v>51</v>
      </c>
      <c r="B57" s="51">
        <v>2</v>
      </c>
      <c r="C57" s="52" t="s">
        <v>174</v>
      </c>
      <c r="D57" s="51" t="s">
        <v>82</v>
      </c>
      <c r="E57" s="53">
        <v>1134600</v>
      </c>
      <c r="F57" s="53">
        <v>1134600</v>
      </c>
      <c r="G57" s="53">
        <v>0</v>
      </c>
      <c r="H57" s="55">
        <v>0</v>
      </c>
      <c r="I57" s="53">
        <v>0</v>
      </c>
      <c r="J57" s="55">
        <v>0</v>
      </c>
      <c r="K57" s="66" t="s">
        <v>175</v>
      </c>
      <c r="L57" s="62">
        <v>45387</v>
      </c>
    </row>
    <row r="58" spans="1:15" s="1" customFormat="1" ht="42">
      <c r="A58" s="68">
        <v>52</v>
      </c>
      <c r="B58" s="51">
        <v>2</v>
      </c>
      <c r="C58" s="79" t="s">
        <v>176</v>
      </c>
      <c r="D58" s="51" t="s">
        <v>89</v>
      </c>
      <c r="E58" s="53">
        <v>836000</v>
      </c>
      <c r="F58" s="53">
        <v>836000</v>
      </c>
      <c r="G58" s="53">
        <v>748233.07</v>
      </c>
      <c r="H58" s="55">
        <v>748233.07</v>
      </c>
      <c r="I58" s="53">
        <f>73404.32+90592.45</f>
        <v>163996.77000000002</v>
      </c>
      <c r="J58" s="55">
        <f>73404.32+90592.45</f>
        <v>163996.77000000002</v>
      </c>
      <c r="K58" s="59" t="s">
        <v>177</v>
      </c>
      <c r="L58" s="62" t="s">
        <v>178</v>
      </c>
    </row>
    <row r="59" spans="1:15" s="1" customFormat="1" ht="98">
      <c r="A59" s="69">
        <v>53</v>
      </c>
      <c r="B59" s="51">
        <v>3</v>
      </c>
      <c r="C59" s="52" t="s">
        <v>179</v>
      </c>
      <c r="D59" s="51" t="s">
        <v>180</v>
      </c>
      <c r="E59" s="53">
        <v>3753019.96</v>
      </c>
      <c r="F59" s="53">
        <v>3716539.16</v>
      </c>
      <c r="G59" s="53">
        <f>3697538.64+18600+36881.32</f>
        <v>3753019.96</v>
      </c>
      <c r="H59" s="55">
        <f>3661057.84+18600+36881.32</f>
        <v>3716539.1599999997</v>
      </c>
      <c r="I59" s="53">
        <v>0</v>
      </c>
      <c r="J59" s="55">
        <v>0</v>
      </c>
      <c r="K59" s="59" t="s">
        <v>181</v>
      </c>
      <c r="L59" s="62" t="s">
        <v>182</v>
      </c>
    </row>
    <row r="60" spans="1:15" s="1" customFormat="1" ht="70">
      <c r="A60" s="69">
        <v>54</v>
      </c>
      <c r="B60" s="51">
        <v>3</v>
      </c>
      <c r="C60" s="80" t="s">
        <v>183</v>
      </c>
      <c r="D60" s="51" t="s">
        <v>180</v>
      </c>
      <c r="E60" s="53">
        <v>1235200</v>
      </c>
      <c r="F60" s="53">
        <v>1039200</v>
      </c>
      <c r="G60" s="53">
        <v>0</v>
      </c>
      <c r="H60" s="55">
        <v>0</v>
      </c>
      <c r="I60" s="53">
        <v>0</v>
      </c>
      <c r="J60" s="55">
        <v>0</v>
      </c>
      <c r="K60" s="59" t="s">
        <v>184</v>
      </c>
      <c r="L60" s="62" t="s">
        <v>185</v>
      </c>
    </row>
    <row r="61" spans="1:15" s="1" customFormat="1" ht="42">
      <c r="A61" s="68">
        <v>55</v>
      </c>
      <c r="B61" s="51">
        <v>3</v>
      </c>
      <c r="C61" s="81" t="s">
        <v>186</v>
      </c>
      <c r="D61" s="51" t="s">
        <v>187</v>
      </c>
      <c r="E61" s="53">
        <v>501000</v>
      </c>
      <c r="F61" s="53">
        <v>501000</v>
      </c>
      <c r="G61" s="53">
        <v>0</v>
      </c>
      <c r="H61" s="55">
        <v>0</v>
      </c>
      <c r="I61" s="53">
        <v>0</v>
      </c>
      <c r="J61" s="55">
        <v>0</v>
      </c>
      <c r="K61" s="59" t="s">
        <v>188</v>
      </c>
      <c r="L61" s="62" t="s">
        <v>185</v>
      </c>
    </row>
    <row r="62" spans="1:15" s="1" customFormat="1" ht="68">
      <c r="A62" s="68">
        <v>56</v>
      </c>
      <c r="B62" s="51">
        <v>3</v>
      </c>
      <c r="C62" s="81" t="s">
        <v>189</v>
      </c>
      <c r="D62" s="51" t="s">
        <v>190</v>
      </c>
      <c r="E62" s="53">
        <v>1756000</v>
      </c>
      <c r="F62" s="53">
        <v>1756000</v>
      </c>
      <c r="G62" s="53">
        <v>0</v>
      </c>
      <c r="H62" s="55">
        <v>0</v>
      </c>
      <c r="I62" s="53">
        <v>0</v>
      </c>
      <c r="J62" s="55">
        <v>0</v>
      </c>
      <c r="K62" s="59" t="s">
        <v>191</v>
      </c>
      <c r="L62" s="62" t="s">
        <v>192</v>
      </c>
    </row>
    <row r="63" spans="1:15" s="1" customFormat="1" ht="42">
      <c r="A63" s="68">
        <v>57</v>
      </c>
      <c r="B63" s="51">
        <v>3</v>
      </c>
      <c r="C63" s="81" t="s">
        <v>193</v>
      </c>
      <c r="D63" s="51" t="s">
        <v>194</v>
      </c>
      <c r="E63" s="53">
        <v>740000</v>
      </c>
      <c r="F63" s="53">
        <v>740000</v>
      </c>
      <c r="G63" s="53">
        <v>0</v>
      </c>
      <c r="H63" s="55">
        <v>0</v>
      </c>
      <c r="I63" s="53">
        <v>0</v>
      </c>
      <c r="J63" s="55">
        <v>0</v>
      </c>
      <c r="K63" s="59" t="s">
        <v>195</v>
      </c>
      <c r="L63" s="62" t="s">
        <v>185</v>
      </c>
    </row>
    <row r="64" spans="1:15" s="1" customFormat="1" ht="91.5" customHeight="1">
      <c r="A64" s="69">
        <v>58</v>
      </c>
      <c r="B64" s="51">
        <v>3</v>
      </c>
      <c r="C64" s="52" t="s">
        <v>196</v>
      </c>
      <c r="D64" s="51" t="s">
        <v>124</v>
      </c>
      <c r="E64" s="53">
        <v>4037000</v>
      </c>
      <c r="F64" s="53">
        <v>4037000</v>
      </c>
      <c r="G64" s="53">
        <v>35712</v>
      </c>
      <c r="H64" s="55">
        <v>35712</v>
      </c>
      <c r="I64" s="53">
        <v>0</v>
      </c>
      <c r="J64" s="55">
        <v>0</v>
      </c>
      <c r="K64" s="59" t="s">
        <v>197</v>
      </c>
      <c r="L64" s="62">
        <v>45490</v>
      </c>
    </row>
    <row r="65" spans="1:14" s="1" customFormat="1" ht="70">
      <c r="A65" s="68">
        <v>59</v>
      </c>
      <c r="B65" s="51">
        <v>3</v>
      </c>
      <c r="C65" s="52" t="s">
        <v>198</v>
      </c>
      <c r="D65" s="51" t="s">
        <v>124</v>
      </c>
      <c r="E65" s="53">
        <v>18137000</v>
      </c>
      <c r="F65" s="53">
        <v>18137000</v>
      </c>
      <c r="G65" s="61">
        <v>35440</v>
      </c>
      <c r="H65" s="65">
        <v>35440</v>
      </c>
      <c r="I65" s="53">
        <v>0</v>
      </c>
      <c r="J65" s="55">
        <v>0</v>
      </c>
      <c r="K65" s="59" t="s">
        <v>199</v>
      </c>
      <c r="L65" s="62">
        <v>45490</v>
      </c>
    </row>
    <row r="66" spans="1:14" s="1" customFormat="1" ht="42">
      <c r="A66" s="69">
        <v>60</v>
      </c>
      <c r="B66" s="51">
        <v>3</v>
      </c>
      <c r="C66" s="52" t="s">
        <v>200</v>
      </c>
      <c r="D66" s="51" t="s">
        <v>89</v>
      </c>
      <c r="E66" s="53">
        <v>1388800</v>
      </c>
      <c r="F66" s="53">
        <v>1388800</v>
      </c>
      <c r="G66" s="53">
        <f>24800</f>
        <v>24800</v>
      </c>
      <c r="H66" s="55">
        <f>24800</f>
        <v>24800</v>
      </c>
      <c r="I66" s="53">
        <v>24800</v>
      </c>
      <c r="J66" s="55">
        <v>24800</v>
      </c>
      <c r="K66" s="59" t="s">
        <v>201</v>
      </c>
      <c r="L66" s="62" t="s">
        <v>202</v>
      </c>
      <c r="M66" s="2"/>
    </row>
    <row r="67" spans="1:14" s="1" customFormat="1" ht="68">
      <c r="A67" s="69">
        <v>61</v>
      </c>
      <c r="B67" s="51">
        <v>3</v>
      </c>
      <c r="C67" s="82" t="s">
        <v>203</v>
      </c>
      <c r="D67" s="51" t="s">
        <v>124</v>
      </c>
      <c r="E67" s="53">
        <v>2638441.37</v>
      </c>
      <c r="F67" s="53">
        <v>2638441.37</v>
      </c>
      <c r="G67" s="53">
        <v>2638441.37</v>
      </c>
      <c r="H67" s="53">
        <v>2638441.37</v>
      </c>
      <c r="I67" s="53">
        <f>83687.91+682090.42+303661.89+441360.9+464314.28+(10044.74+898.09)+(17042.87+2028.73+7528.81)+254047.25+134632.2+65555.39+(3337.99+6298.69+1625.34)+140338.38+11511.92</f>
        <v>2630005.8000000003</v>
      </c>
      <c r="J67" s="55">
        <f>83687.91+682090.42+303661.89+441360.9+464314.28+(10044.74+898.09)+(17042.87+2028.73+7528.81)+254047.25+134632.2+65555.39+(3337.99+6298.69+1625.34)+140338.38+11511.92</f>
        <v>2630005.8000000003</v>
      </c>
      <c r="K67" s="59" t="s">
        <v>204</v>
      </c>
      <c r="L67" s="57" t="s">
        <v>205</v>
      </c>
      <c r="M67" s="2"/>
      <c r="N67" s="2"/>
    </row>
    <row r="68" spans="1:14" s="1" customFormat="1" ht="68">
      <c r="A68" s="68">
        <v>62</v>
      </c>
      <c r="B68" s="51">
        <v>3</v>
      </c>
      <c r="C68" s="82" t="s">
        <v>206</v>
      </c>
      <c r="D68" s="51" t="s">
        <v>124</v>
      </c>
      <c r="E68" s="53">
        <v>684562.92</v>
      </c>
      <c r="F68" s="53">
        <v>684562.92</v>
      </c>
      <c r="G68" s="61">
        <v>684562.92</v>
      </c>
      <c r="H68" s="61">
        <v>684562.92</v>
      </c>
      <c r="I68" s="53">
        <f>218650.83+29682.1+169185.67+22554.04+(5421.1+735.92+4194.69+559.19)+39610.56+118330.7+31398.24+(778.47+982.08+2933.82)</f>
        <v>645017.40999999992</v>
      </c>
      <c r="J68" s="55">
        <f>218650.83+29682.1+169185.67+22554.04+(5421.1+735.92+4194.69+559.19)+39610.56+118330.7+31398.24+(778.47+982.08+2933.82)</f>
        <v>645017.40999999992</v>
      </c>
      <c r="K68" s="59" t="s">
        <v>207</v>
      </c>
      <c r="L68" s="57" t="s">
        <v>208</v>
      </c>
      <c r="M68" s="2"/>
      <c r="N68" s="2"/>
    </row>
    <row r="69" spans="1:14" s="1" customFormat="1" ht="42">
      <c r="A69" s="69">
        <v>63</v>
      </c>
      <c r="B69" s="51">
        <v>3</v>
      </c>
      <c r="C69" s="52" t="s">
        <v>209</v>
      </c>
      <c r="D69" s="51" t="s">
        <v>124</v>
      </c>
      <c r="E69" s="53">
        <v>1200000</v>
      </c>
      <c r="F69" s="53">
        <v>1200000</v>
      </c>
      <c r="G69" s="53">
        <v>0</v>
      </c>
      <c r="H69" s="55">
        <v>0</v>
      </c>
      <c r="I69" s="53">
        <v>0</v>
      </c>
      <c r="J69" s="55">
        <v>0</v>
      </c>
      <c r="K69" s="59" t="s">
        <v>210</v>
      </c>
      <c r="L69" s="57" t="s">
        <v>211</v>
      </c>
    </row>
    <row r="70" spans="1:14" s="1" customFormat="1" ht="68">
      <c r="A70" s="69">
        <v>64</v>
      </c>
      <c r="B70" s="51">
        <v>4</v>
      </c>
      <c r="C70" s="52" t="s">
        <v>212</v>
      </c>
      <c r="D70" s="51" t="s">
        <v>213</v>
      </c>
      <c r="E70" s="53">
        <v>2786197.15</v>
      </c>
      <c r="F70" s="53">
        <v>2786197.15</v>
      </c>
      <c r="G70" s="55">
        <f>2397958.03+86594.62+299849.58+1794.91</f>
        <v>2786197.14</v>
      </c>
      <c r="H70" s="55">
        <f>2397958.03+86594.62+299849.58+1794.91</f>
        <v>2786197.14</v>
      </c>
      <c r="I70" s="53">
        <f>712498.71+205527.16+81753.42+386420.45+137396.87+1794.91+548914.7+480264.3+228445.66</f>
        <v>2783016.1799999997</v>
      </c>
      <c r="J70" s="55">
        <f>712498.71+205527.16+81753.42+386420.45+137396.87+1794.91+548914.7+480264.3+228445.66</f>
        <v>2783016.1799999997</v>
      </c>
      <c r="K70" s="59" t="s">
        <v>214</v>
      </c>
      <c r="L70" s="57" t="s">
        <v>215</v>
      </c>
    </row>
    <row r="71" spans="1:14" s="1" customFormat="1" ht="168">
      <c r="A71" s="68">
        <v>65</v>
      </c>
      <c r="B71" s="51">
        <v>4</v>
      </c>
      <c r="C71" s="52" t="s">
        <v>216</v>
      </c>
      <c r="D71" s="51" t="s">
        <v>89</v>
      </c>
      <c r="E71" s="53">
        <v>535645.89</v>
      </c>
      <c r="F71" s="53">
        <v>535645.89</v>
      </c>
      <c r="G71" s="55">
        <f>368081.95+46692.12+36826.34+51212+3362.4+13388.28+3682.8+12400</f>
        <v>535645.89000000013</v>
      </c>
      <c r="H71" s="55">
        <f>368081.95+46692.12+36826.34+51212+3362.4+13388.28+3682.8+12400</f>
        <v>535645.89000000013</v>
      </c>
      <c r="I71" s="53">
        <f>109515.34+42782.85+79242.05+28685.49+60107.2+7699.16+3362.4+13388.28+3682.8+12400+51212+49388.05+68498.52</f>
        <v>529964.14</v>
      </c>
      <c r="J71" s="55">
        <f>109515.34+42782.85+79242.05+28685.49+60107.2+7699.16+3362.4+13388.28+3682.8+12400+51212+49388.05+68498.52</f>
        <v>529964.14</v>
      </c>
      <c r="K71" s="59" t="s">
        <v>217</v>
      </c>
      <c r="L71" s="57" t="s">
        <v>218</v>
      </c>
    </row>
    <row r="72" spans="1:14" s="1" customFormat="1" ht="56">
      <c r="A72" s="58">
        <v>66</v>
      </c>
      <c r="B72" s="51">
        <v>4</v>
      </c>
      <c r="C72" s="52" t="s">
        <v>219</v>
      </c>
      <c r="D72" s="51" t="s">
        <v>82</v>
      </c>
      <c r="E72" s="53">
        <v>600000</v>
      </c>
      <c r="F72" s="53">
        <v>600000</v>
      </c>
      <c r="G72" s="53">
        <v>0</v>
      </c>
      <c r="H72" s="55">
        <v>0</v>
      </c>
      <c r="I72" s="53">
        <v>0</v>
      </c>
      <c r="J72" s="55">
        <v>0</v>
      </c>
      <c r="K72" s="59" t="s">
        <v>220</v>
      </c>
      <c r="L72" s="57" t="s">
        <v>221</v>
      </c>
    </row>
    <row r="73" spans="1:14" s="1" customFormat="1" ht="70">
      <c r="A73" s="69">
        <v>67</v>
      </c>
      <c r="B73" s="51">
        <v>4</v>
      </c>
      <c r="C73" s="52" t="s">
        <v>222</v>
      </c>
      <c r="D73" s="51" t="s">
        <v>111</v>
      </c>
      <c r="E73" s="53">
        <v>2717200</v>
      </c>
      <c r="F73" s="53">
        <v>2717200</v>
      </c>
      <c r="G73" s="53">
        <v>37076</v>
      </c>
      <c r="H73" s="55">
        <v>37076</v>
      </c>
      <c r="I73" s="53">
        <v>0</v>
      </c>
      <c r="J73" s="55">
        <v>0</v>
      </c>
      <c r="K73" s="59" t="s">
        <v>223</v>
      </c>
      <c r="L73" s="57" t="s">
        <v>221</v>
      </c>
    </row>
    <row r="74" spans="1:14" s="1" customFormat="1" ht="42">
      <c r="A74" s="68">
        <v>68</v>
      </c>
      <c r="B74" s="51">
        <v>4</v>
      </c>
      <c r="C74" s="52" t="s">
        <v>224</v>
      </c>
      <c r="D74" s="51" t="s">
        <v>111</v>
      </c>
      <c r="E74" s="53">
        <v>2020000</v>
      </c>
      <c r="F74" s="53">
        <v>2020000</v>
      </c>
      <c r="G74" s="53">
        <v>0</v>
      </c>
      <c r="H74" s="55">
        <v>0</v>
      </c>
      <c r="I74" s="53">
        <v>0</v>
      </c>
      <c r="J74" s="55">
        <v>0</v>
      </c>
      <c r="K74" s="59" t="s">
        <v>225</v>
      </c>
      <c r="L74" s="57" t="s">
        <v>221</v>
      </c>
    </row>
    <row r="75" spans="1:14" s="1" customFormat="1" ht="56">
      <c r="A75" s="69">
        <v>69</v>
      </c>
      <c r="B75" s="51">
        <v>4</v>
      </c>
      <c r="C75" s="52" t="s">
        <v>226</v>
      </c>
      <c r="D75" s="51" t="s">
        <v>227</v>
      </c>
      <c r="E75" s="53">
        <v>1858000</v>
      </c>
      <c r="F75" s="53">
        <v>1794000</v>
      </c>
      <c r="G75" s="53">
        <v>0</v>
      </c>
      <c r="H75" s="55">
        <v>0</v>
      </c>
      <c r="I75" s="53">
        <v>0</v>
      </c>
      <c r="J75" s="55">
        <v>0</v>
      </c>
      <c r="K75" s="59" t="s">
        <v>228</v>
      </c>
      <c r="L75" s="57" t="s">
        <v>221</v>
      </c>
    </row>
    <row r="76" spans="1:14" s="1" customFormat="1" ht="17">
      <c r="A76" s="69">
        <v>70</v>
      </c>
      <c r="B76" s="51">
        <v>4</v>
      </c>
      <c r="C76" s="52" t="s">
        <v>229</v>
      </c>
      <c r="D76" s="51" t="s">
        <v>82</v>
      </c>
      <c r="E76" s="53">
        <v>827444.31</v>
      </c>
      <c r="F76" s="53">
        <v>827444.31</v>
      </c>
      <c r="G76" s="53">
        <v>0</v>
      </c>
      <c r="H76" s="55">
        <v>0</v>
      </c>
      <c r="I76" s="53">
        <v>0</v>
      </c>
      <c r="J76" s="55">
        <v>0</v>
      </c>
      <c r="K76" s="59" t="s">
        <v>230</v>
      </c>
      <c r="L76" s="57">
        <v>45636</v>
      </c>
    </row>
    <row r="77" spans="1:14" s="1" customFormat="1" ht="56">
      <c r="A77" s="50">
        <v>71</v>
      </c>
      <c r="B77" s="51">
        <v>4</v>
      </c>
      <c r="C77" s="52" t="s">
        <v>231</v>
      </c>
      <c r="D77" s="51" t="s">
        <v>132</v>
      </c>
      <c r="E77" s="53">
        <v>1052632.8799999999</v>
      </c>
      <c r="F77" s="53">
        <v>1052632.8799999999</v>
      </c>
      <c r="G77" s="53">
        <v>0</v>
      </c>
      <c r="H77" s="55">
        <v>0</v>
      </c>
      <c r="I77" s="53">
        <v>0</v>
      </c>
      <c r="J77" s="55">
        <v>0</v>
      </c>
      <c r="K77" s="83" t="s">
        <v>232</v>
      </c>
      <c r="L77" s="57">
        <v>45636</v>
      </c>
    </row>
    <row r="78" spans="1:14" s="1" customFormat="1" ht="42">
      <c r="A78" s="68">
        <v>72</v>
      </c>
      <c r="B78" s="51">
        <v>4</v>
      </c>
      <c r="C78" s="52" t="s">
        <v>233</v>
      </c>
      <c r="D78" s="51" t="s">
        <v>234</v>
      </c>
      <c r="E78" s="53">
        <v>1600000</v>
      </c>
      <c r="F78" s="53">
        <v>1600000</v>
      </c>
      <c r="G78" s="53">
        <v>0</v>
      </c>
      <c r="H78" s="55">
        <v>0</v>
      </c>
      <c r="I78" s="53">
        <v>0</v>
      </c>
      <c r="J78" s="55">
        <v>0</v>
      </c>
      <c r="K78" s="59" t="s">
        <v>235</v>
      </c>
      <c r="L78" s="57">
        <v>45636</v>
      </c>
    </row>
    <row r="79" spans="1:14" s="1" customFormat="1" ht="34">
      <c r="A79" s="68">
        <v>73</v>
      </c>
      <c r="B79" s="51">
        <v>4</v>
      </c>
      <c r="C79" s="52" t="s">
        <v>236</v>
      </c>
      <c r="D79" s="51" t="s">
        <v>111</v>
      </c>
      <c r="E79" s="53">
        <v>352223.2</v>
      </c>
      <c r="F79" s="53">
        <v>352223.2</v>
      </c>
      <c r="G79" s="53">
        <v>352223.2</v>
      </c>
      <c r="H79" s="61">
        <v>352223.2</v>
      </c>
      <c r="I79" s="53">
        <v>0</v>
      </c>
      <c r="J79" s="55">
        <v>0</v>
      </c>
      <c r="K79" s="59" t="s">
        <v>237</v>
      </c>
      <c r="L79" s="57" t="s">
        <v>238</v>
      </c>
    </row>
    <row r="80" spans="1:14" s="1" customFormat="1" ht="56">
      <c r="A80" s="69">
        <v>74</v>
      </c>
      <c r="B80" s="51">
        <v>4</v>
      </c>
      <c r="C80" s="82" t="s">
        <v>239</v>
      </c>
      <c r="D80" s="51" t="s">
        <v>71</v>
      </c>
      <c r="E80" s="53">
        <v>2102378.7999999998</v>
      </c>
      <c r="F80" s="53">
        <v>2102378.7999999998</v>
      </c>
      <c r="G80" s="55">
        <f>857894+609484.8+84062.08+489800.32</f>
        <v>2041241.2000000002</v>
      </c>
      <c r="H80" s="55">
        <f>857894+609484.8+84062.08+489800.32</f>
        <v>2041241.2000000002</v>
      </c>
      <c r="I80" s="53">
        <f>1467378.8+84062.08+473605.31+16195.01</f>
        <v>2041241.2000000002</v>
      </c>
      <c r="J80" s="55">
        <f>1467378.8+84062.08+473605.31+16195.01</f>
        <v>2041241.2000000002</v>
      </c>
      <c r="K80" s="59" t="s">
        <v>240</v>
      </c>
      <c r="L80" s="57" t="s">
        <v>241</v>
      </c>
      <c r="M80" s="2"/>
    </row>
    <row r="81" spans="1:13" s="1" customFormat="1" ht="51">
      <c r="A81" s="68">
        <v>75</v>
      </c>
      <c r="B81" s="51">
        <v>4</v>
      </c>
      <c r="C81" s="82" t="s">
        <v>242</v>
      </c>
      <c r="D81" s="51" t="s">
        <v>243</v>
      </c>
      <c r="E81" s="53">
        <v>3578730</v>
      </c>
      <c r="F81" s="53">
        <v>3578730</v>
      </c>
      <c r="G81" s="55">
        <v>0</v>
      </c>
      <c r="H81" s="55">
        <v>0</v>
      </c>
      <c r="I81" s="53">
        <v>0</v>
      </c>
      <c r="J81" s="55">
        <v>0</v>
      </c>
      <c r="K81" s="59" t="s">
        <v>244</v>
      </c>
      <c r="L81" s="57" t="s">
        <v>245</v>
      </c>
      <c r="M81" s="2"/>
    </row>
    <row r="82" spans="1:13" s="1" customFormat="1" ht="112">
      <c r="A82" s="69">
        <v>76</v>
      </c>
      <c r="B82" s="51">
        <v>4</v>
      </c>
      <c r="C82" s="82" t="s">
        <v>246</v>
      </c>
      <c r="D82" s="51" t="s">
        <v>247</v>
      </c>
      <c r="E82" s="53">
        <v>2978000</v>
      </c>
      <c r="F82" s="53">
        <v>2978000</v>
      </c>
      <c r="G82" s="53">
        <v>0</v>
      </c>
      <c r="H82" s="55">
        <v>0</v>
      </c>
      <c r="I82" s="53">
        <v>0</v>
      </c>
      <c r="J82" s="55">
        <v>0</v>
      </c>
      <c r="K82" s="59" t="s">
        <v>248</v>
      </c>
      <c r="L82" s="57">
        <v>45510</v>
      </c>
    </row>
    <row r="83" spans="1:13" s="1" customFormat="1" ht="98">
      <c r="A83" s="69">
        <v>77</v>
      </c>
      <c r="B83" s="51">
        <v>4</v>
      </c>
      <c r="C83" s="52" t="s">
        <v>249</v>
      </c>
      <c r="D83" s="51" t="s">
        <v>111</v>
      </c>
      <c r="E83" s="53">
        <v>1238348.74</v>
      </c>
      <c r="F83" s="53">
        <v>1238348.74</v>
      </c>
      <c r="G83" s="55">
        <f>1058459+27118.8+8083.56+19414.13+2909.45+4528.98+4278.06+3083.9</f>
        <v>1127875.8799999999</v>
      </c>
      <c r="H83" s="55">
        <f>1058459+27118.8+8083.56+19414.13+2909.45+4528.98+4278.06+3083.9</f>
        <v>1127875.8799999999</v>
      </c>
      <c r="I83" s="53">
        <f>576244.68+27118.8+8083.56+19414.13+2908.82+4528.98+4064.16+67932.26+371769.69+15028.3+29430.12</f>
        <v>1126523.5000000002</v>
      </c>
      <c r="J83" s="55">
        <f>3083.9+42375.79+132624.21+37489.1+86020.62+160567.64+114083.42+27118.8+8083.56+19414.13+2908.82+4528.98+4064.16+67932.26+371769.69+15028.3+29430.12</f>
        <v>1126523.5000000002</v>
      </c>
      <c r="K83" s="56" t="s">
        <v>250</v>
      </c>
      <c r="L83" s="57" t="s">
        <v>251</v>
      </c>
    </row>
    <row r="84" spans="1:13" s="1" customFormat="1" ht="84">
      <c r="A84" s="68">
        <v>78</v>
      </c>
      <c r="B84" s="51">
        <v>4</v>
      </c>
      <c r="C84" s="52" t="s">
        <v>252</v>
      </c>
      <c r="D84" s="51" t="s">
        <v>105</v>
      </c>
      <c r="E84" s="53">
        <v>807511.49</v>
      </c>
      <c r="F84" s="53">
        <v>807511.49</v>
      </c>
      <c r="G84" s="55">
        <f>786917.57+2802.4+11107.92+6683.6</f>
        <v>807511.49</v>
      </c>
      <c r="H84" s="55">
        <f>786917.57+2802.4+11107.92+6683.6</f>
        <v>807511.49</v>
      </c>
      <c r="I84" s="53">
        <f>369497.01+55351.39+66708.68+22983.38+114956.55+8941.21+2802.4+148212.76-4468.72+3563.9+10740.64+6462.61+148212.76-143744.04-3563.9+11107.92+6683.6-10740.64-6462.61</f>
        <v>807244.9</v>
      </c>
      <c r="J84" s="55">
        <f>22293.29+25367.35+29177.59+723.41+34497.53+50343.24+35676.46+70341.23+1744+43020.34+1066.62+156.36+357.69+644.8+33176.04+14426.81+5661.7+822.55+55351.39+66708.68+22983.38+114956.55+8941.21+2802.4+148212.76-4468.72+3563.9+10740.64+6462.61+148212.76-143744.04-3563.9+11107.92+6683.6-10740.64-6462.61</f>
        <v>807244.89999999991</v>
      </c>
      <c r="K84" s="59" t="s">
        <v>253</v>
      </c>
      <c r="L84" s="57" t="s">
        <v>254</v>
      </c>
    </row>
    <row r="85" spans="1:13" s="1" customFormat="1" ht="70">
      <c r="A85" s="69">
        <v>79</v>
      </c>
      <c r="B85" s="51">
        <v>4</v>
      </c>
      <c r="C85" s="52" t="s">
        <v>255</v>
      </c>
      <c r="D85" s="51" t="s">
        <v>108</v>
      </c>
      <c r="E85" s="53">
        <v>1433472.74</v>
      </c>
      <c r="F85" s="53">
        <v>1433472.74</v>
      </c>
      <c r="G85" s="53">
        <v>0</v>
      </c>
      <c r="H85" s="55">
        <v>0</v>
      </c>
      <c r="I85" s="53">
        <v>0</v>
      </c>
      <c r="J85" s="55">
        <v>0</v>
      </c>
      <c r="K85" s="59" t="s">
        <v>256</v>
      </c>
      <c r="L85" s="57" t="s">
        <v>257</v>
      </c>
    </row>
    <row r="86" spans="1:13" s="1" customFormat="1" ht="56">
      <c r="A86" s="69">
        <v>80</v>
      </c>
      <c r="B86" s="51">
        <v>4</v>
      </c>
      <c r="C86" s="52" t="s">
        <v>258</v>
      </c>
      <c r="D86" s="51" t="s">
        <v>259</v>
      </c>
      <c r="E86" s="53">
        <v>2251071.77</v>
      </c>
      <c r="F86" s="53">
        <v>2251071.77</v>
      </c>
      <c r="G86" s="53">
        <v>0</v>
      </c>
      <c r="H86" s="55">
        <v>0</v>
      </c>
      <c r="I86" s="53">
        <v>0</v>
      </c>
      <c r="J86" s="55">
        <v>0</v>
      </c>
      <c r="K86" s="59" t="s">
        <v>260</v>
      </c>
      <c r="L86" s="57" t="s">
        <v>257</v>
      </c>
    </row>
    <row r="87" spans="1:13" s="1" customFormat="1" ht="75" customHeight="1">
      <c r="A87" s="68">
        <v>81</v>
      </c>
      <c r="B87" s="51">
        <v>4</v>
      </c>
      <c r="C87" s="52" t="s">
        <v>261</v>
      </c>
      <c r="D87" s="51" t="s">
        <v>262</v>
      </c>
      <c r="E87" s="53">
        <v>545000</v>
      </c>
      <c r="F87" s="53">
        <v>545000</v>
      </c>
      <c r="G87" s="53">
        <v>0</v>
      </c>
      <c r="H87" s="55">
        <v>0</v>
      </c>
      <c r="I87" s="53">
        <v>0</v>
      </c>
      <c r="J87" s="55">
        <v>0</v>
      </c>
      <c r="K87" s="59" t="s">
        <v>263</v>
      </c>
      <c r="L87" s="57" t="s">
        <v>264</v>
      </c>
    </row>
    <row r="88" spans="1:13" s="1" customFormat="1" ht="70">
      <c r="A88" s="69">
        <v>82</v>
      </c>
      <c r="B88" s="51">
        <v>4</v>
      </c>
      <c r="C88" s="52" t="s">
        <v>265</v>
      </c>
      <c r="D88" s="51" t="s">
        <v>266</v>
      </c>
      <c r="E88" s="53">
        <v>1218974.29</v>
      </c>
      <c r="F88" s="53">
        <v>1218974.29</v>
      </c>
      <c r="G88" s="53">
        <v>0</v>
      </c>
      <c r="H88" s="55">
        <v>0</v>
      </c>
      <c r="I88" s="53">
        <v>0</v>
      </c>
      <c r="J88" s="55">
        <v>0</v>
      </c>
      <c r="K88" s="59" t="s">
        <v>267</v>
      </c>
      <c r="L88" s="57" t="s">
        <v>257</v>
      </c>
    </row>
    <row r="89" spans="1:13" s="1" customFormat="1" ht="70">
      <c r="A89" s="58">
        <v>83</v>
      </c>
      <c r="B89" s="51">
        <v>4</v>
      </c>
      <c r="C89" s="52" t="s">
        <v>268</v>
      </c>
      <c r="D89" s="51" t="s">
        <v>269</v>
      </c>
      <c r="E89" s="53">
        <v>741534</v>
      </c>
      <c r="F89" s="53">
        <v>741534</v>
      </c>
      <c r="G89" s="53">
        <f>117676</f>
        <v>117676</v>
      </c>
      <c r="H89" s="55">
        <f>117676</f>
        <v>117676</v>
      </c>
      <c r="I89" s="53">
        <v>0</v>
      </c>
      <c r="J89" s="55">
        <v>0</v>
      </c>
      <c r="K89" s="59" t="s">
        <v>270</v>
      </c>
      <c r="L89" s="57" t="s">
        <v>271</v>
      </c>
    </row>
    <row r="90" spans="1:13" s="1" customFormat="1" ht="70">
      <c r="A90" s="68">
        <v>84</v>
      </c>
      <c r="B90" s="51">
        <v>4</v>
      </c>
      <c r="C90" s="52" t="s">
        <v>272</v>
      </c>
      <c r="D90" s="51" t="s">
        <v>273</v>
      </c>
      <c r="E90" s="53">
        <v>2709710</v>
      </c>
      <c r="F90" s="53">
        <v>2709710</v>
      </c>
      <c r="G90" s="53">
        <v>0</v>
      </c>
      <c r="H90" s="55">
        <v>0</v>
      </c>
      <c r="I90" s="53">
        <v>0</v>
      </c>
      <c r="J90" s="55">
        <v>0</v>
      </c>
      <c r="K90" s="59" t="s">
        <v>274</v>
      </c>
      <c r="L90" s="57" t="s">
        <v>275</v>
      </c>
    </row>
    <row r="91" spans="1:13" s="1" customFormat="1" ht="42">
      <c r="A91" s="69">
        <v>85</v>
      </c>
      <c r="B91" s="51">
        <v>4</v>
      </c>
      <c r="C91" s="52" t="s">
        <v>276</v>
      </c>
      <c r="D91" s="51" t="s">
        <v>277</v>
      </c>
      <c r="E91" s="53">
        <v>247876</v>
      </c>
      <c r="F91" s="53">
        <v>247876</v>
      </c>
      <c r="G91" s="53">
        <v>0</v>
      </c>
      <c r="H91" s="55">
        <v>0</v>
      </c>
      <c r="I91" s="53">
        <v>0</v>
      </c>
      <c r="J91" s="55">
        <v>0</v>
      </c>
      <c r="K91" s="59" t="s">
        <v>278</v>
      </c>
      <c r="L91" s="57" t="s">
        <v>279</v>
      </c>
    </row>
    <row r="92" spans="1:13" s="1" customFormat="1" ht="34">
      <c r="A92" s="69">
        <v>86</v>
      </c>
      <c r="B92" s="51">
        <v>4</v>
      </c>
      <c r="C92" s="52" t="s">
        <v>280</v>
      </c>
      <c r="D92" s="51" t="s">
        <v>111</v>
      </c>
      <c r="E92" s="53">
        <v>257035.31</v>
      </c>
      <c r="F92" s="53">
        <v>257035.31</v>
      </c>
      <c r="G92" s="53">
        <v>0</v>
      </c>
      <c r="H92" s="55">
        <v>0</v>
      </c>
      <c r="I92" s="53">
        <v>0</v>
      </c>
      <c r="J92" s="55">
        <v>0</v>
      </c>
      <c r="K92" s="59" t="s">
        <v>281</v>
      </c>
      <c r="L92" s="57" t="s">
        <v>279</v>
      </c>
    </row>
    <row r="93" spans="1:13" s="1" customFormat="1" ht="34">
      <c r="A93" s="68">
        <v>87</v>
      </c>
      <c r="B93" s="51">
        <v>4</v>
      </c>
      <c r="C93" s="52" t="s">
        <v>282</v>
      </c>
      <c r="D93" s="51" t="s">
        <v>283</v>
      </c>
      <c r="E93" s="53">
        <v>205890</v>
      </c>
      <c r="F93" s="53">
        <v>205890</v>
      </c>
      <c r="G93" s="53">
        <v>0</v>
      </c>
      <c r="H93" s="55">
        <v>0</v>
      </c>
      <c r="I93" s="53">
        <v>0</v>
      </c>
      <c r="J93" s="55">
        <v>0</v>
      </c>
      <c r="K93" s="59" t="s">
        <v>284</v>
      </c>
      <c r="L93" s="57" t="s">
        <v>285</v>
      </c>
    </row>
    <row r="94" spans="1:13" s="1" customFormat="1" ht="34">
      <c r="A94" s="68">
        <v>88</v>
      </c>
      <c r="B94" s="51">
        <v>4</v>
      </c>
      <c r="C94" s="52" t="s">
        <v>286</v>
      </c>
      <c r="D94" s="51" t="s">
        <v>287</v>
      </c>
      <c r="E94" s="53">
        <v>411236.08</v>
      </c>
      <c r="F94" s="53">
        <v>411236.08</v>
      </c>
      <c r="G94" s="53">
        <v>0</v>
      </c>
      <c r="H94" s="55">
        <v>0</v>
      </c>
      <c r="I94" s="53">
        <v>0</v>
      </c>
      <c r="J94" s="55">
        <v>0</v>
      </c>
      <c r="K94" s="59" t="s">
        <v>288</v>
      </c>
      <c r="L94" s="57">
        <v>45912</v>
      </c>
    </row>
    <row r="95" spans="1:13" s="1" customFormat="1" ht="112">
      <c r="A95" s="68">
        <v>89</v>
      </c>
      <c r="B95" s="51">
        <v>4</v>
      </c>
      <c r="C95" s="52" t="s">
        <v>289</v>
      </c>
      <c r="D95" s="51" t="s">
        <v>118</v>
      </c>
      <c r="E95" s="53">
        <v>274714</v>
      </c>
      <c r="F95" s="53">
        <v>274714</v>
      </c>
      <c r="G95" s="53">
        <v>0</v>
      </c>
      <c r="H95" s="55">
        <v>0</v>
      </c>
      <c r="I95" s="53">
        <v>0</v>
      </c>
      <c r="J95" s="55">
        <v>0</v>
      </c>
      <c r="K95" s="59" t="s">
        <v>290</v>
      </c>
      <c r="L95" s="57">
        <v>45912</v>
      </c>
    </row>
    <row r="96" spans="1:13" s="1" customFormat="1" ht="98">
      <c r="A96" s="69">
        <v>90</v>
      </c>
      <c r="B96" s="51">
        <v>4</v>
      </c>
      <c r="C96" s="52" t="s">
        <v>291</v>
      </c>
      <c r="D96" s="51" t="s">
        <v>138</v>
      </c>
      <c r="E96" s="53">
        <v>1330520</v>
      </c>
      <c r="F96" s="53">
        <v>1330520</v>
      </c>
      <c r="G96" s="53">
        <v>0</v>
      </c>
      <c r="H96" s="55">
        <v>0</v>
      </c>
      <c r="I96" s="53">
        <v>0</v>
      </c>
      <c r="J96" s="55">
        <v>0</v>
      </c>
      <c r="K96" s="59" t="s">
        <v>292</v>
      </c>
      <c r="L96" s="57">
        <v>45912</v>
      </c>
    </row>
    <row r="97" spans="1:18" s="1" customFormat="1" ht="196">
      <c r="A97" s="68">
        <v>91</v>
      </c>
      <c r="B97" s="51">
        <v>4</v>
      </c>
      <c r="C97" s="52" t="s">
        <v>293</v>
      </c>
      <c r="D97" s="51" t="s">
        <v>54</v>
      </c>
      <c r="E97" s="53">
        <v>5844173.3300000001</v>
      </c>
      <c r="F97" s="53">
        <v>5844173.3300000001</v>
      </c>
      <c r="G97" s="55">
        <f>2864336.1+1154927.53</f>
        <v>4019263.63</v>
      </c>
      <c r="H97" s="55">
        <f>2864336.1+1154927.53</f>
        <v>4019263.63</v>
      </c>
      <c r="I97" s="53">
        <f>93895.39+56438.24+29685.62+30144.06+28294.44+29556.95+59695.24+2940.86+29898.77+11830.35+63387.27+519700.9+5610+42711.9+34410.71+32898.08+69385.71+82162.72+87667.12+136109.99+69590.64</f>
        <v>1516014.96</v>
      </c>
      <c r="J97" s="55">
        <f>93895.39+56438.24+29685.62+30144.06+28294.44+29556.95+59695.24+2940.86+29898.77+11830.35+63387.27+519700.9+5610+42711.9+34410.71+32898.08+69385.71+82162.72+87667.12+136109.99+69590.64</f>
        <v>1516014.96</v>
      </c>
      <c r="K97" s="59" t="s">
        <v>294</v>
      </c>
      <c r="L97" s="57" t="s">
        <v>295</v>
      </c>
      <c r="M97" s="2"/>
      <c r="N97" s="2"/>
      <c r="O97" s="2"/>
      <c r="P97" s="2"/>
      <c r="Q97" s="2"/>
      <c r="R97" s="2"/>
    </row>
    <row r="98" spans="1:18" s="1" customFormat="1" ht="84">
      <c r="A98" s="69">
        <v>92</v>
      </c>
      <c r="B98" s="51">
        <v>4</v>
      </c>
      <c r="C98" s="52" t="s">
        <v>296</v>
      </c>
      <c r="D98" s="51" t="s">
        <v>39</v>
      </c>
      <c r="E98" s="53">
        <v>2680490.9700000002</v>
      </c>
      <c r="F98" s="53">
        <v>2680490.9700000002</v>
      </c>
      <c r="G98" s="55">
        <f>199697.04+480793.93</f>
        <v>680490.97</v>
      </c>
      <c r="H98" s="55">
        <f>199697.04+480789.93</f>
        <v>680486.97</v>
      </c>
      <c r="I98" s="53">
        <f>35966.17+2852+16864+76570+29906.32+1145.76+66083.32+97730.96+5971.62+5704+18085.4+36828+2337.4</f>
        <v>396044.95000000007</v>
      </c>
      <c r="J98" s="55">
        <f>35966.17+2852+16864+76570+29906.32+1145.76+66083.32+97730.96+5971.62+5704+18085.4+36828+2337.4</f>
        <v>396044.95000000007</v>
      </c>
      <c r="K98" s="59" t="s">
        <v>297</v>
      </c>
      <c r="L98" s="57" t="s">
        <v>298</v>
      </c>
      <c r="M98" s="2"/>
      <c r="N98" s="2"/>
      <c r="O98" s="2"/>
    </row>
    <row r="99" spans="1:18" s="1" customFormat="1" ht="189.75" customHeight="1">
      <c r="A99" s="69">
        <v>93</v>
      </c>
      <c r="B99" s="51">
        <v>4</v>
      </c>
      <c r="C99" s="52" t="s">
        <v>299</v>
      </c>
      <c r="D99" s="51" t="s">
        <v>54</v>
      </c>
      <c r="E99" s="53">
        <v>4325714.22</v>
      </c>
      <c r="F99" s="53">
        <v>4325714.22</v>
      </c>
      <c r="G99" s="55">
        <f>1743670.64+849431+255092.58+307520+74400+649760</f>
        <v>3879874.2199999997</v>
      </c>
      <c r="H99" s="55">
        <f>1743670.64+849431+255092.58+307520+74400+649760</f>
        <v>3879874.2199999997</v>
      </c>
      <c r="I99" s="53">
        <f>307520+849431+57052.82+106292.58+79323.61+59522.5+52324.8+37076+159742.19+27395.43+88263.6+18818.97+66559.26+37297.85+16607.6+35144.24+32488+67672.1+74400+129952+40407.74</f>
        <v>2343292.2900000005</v>
      </c>
      <c r="J99" s="55">
        <f>307520+849431+57052.82+106292.58+79323.61+59522.5+52324.8+37076+159742.19+27395.43+88263.6+18818.97+66559.26+37297.85+16607.6+35144.24+32488+67672.1+74400+129952+40407.74</f>
        <v>2343292.2900000005</v>
      </c>
      <c r="K99" s="59" t="s">
        <v>300</v>
      </c>
      <c r="L99" s="57" t="s">
        <v>301</v>
      </c>
      <c r="M99" s="2"/>
      <c r="N99" s="2"/>
      <c r="O99" s="2"/>
    </row>
    <row r="100" spans="1:18" s="1" customFormat="1" ht="68">
      <c r="A100" s="68">
        <v>94</v>
      </c>
      <c r="B100" s="51">
        <v>4</v>
      </c>
      <c r="C100" s="52" t="s">
        <v>302</v>
      </c>
      <c r="D100" s="51" t="s">
        <v>39</v>
      </c>
      <c r="E100" s="53">
        <v>357473.79</v>
      </c>
      <c r="F100" s="53">
        <v>357473.79</v>
      </c>
      <c r="G100" s="55">
        <f>271608.78+85560</f>
        <v>357168.78</v>
      </c>
      <c r="H100" s="55">
        <f>271608.78+85560</f>
        <v>357168.78</v>
      </c>
      <c r="I100" s="53">
        <f>7636.95+62239.4+4741.93+2176.06+41611.92+1603.26+322.4+236.4+6305.75+85560+58286.8+63745.79+9417.8</f>
        <v>343884.45999999996</v>
      </c>
      <c r="J100" s="55">
        <f>7636.95+62239.4+4741.93+2176.06+41611.92+1603.26+322.4+236.4+6305.75+85560+58286.8+63745.79+9417.8</f>
        <v>343884.45999999996</v>
      </c>
      <c r="K100" s="59" t="s">
        <v>303</v>
      </c>
      <c r="L100" s="57" t="s">
        <v>304</v>
      </c>
      <c r="M100" s="2"/>
      <c r="N100" s="2"/>
    </row>
    <row r="101" spans="1:18" s="1" customFormat="1" ht="51">
      <c r="A101" s="69">
        <v>95</v>
      </c>
      <c r="B101" s="63">
        <v>5</v>
      </c>
      <c r="C101" s="64" t="s">
        <v>305</v>
      </c>
      <c r="D101" s="63" t="s">
        <v>306</v>
      </c>
      <c r="E101" s="61">
        <v>3135720.6</v>
      </c>
      <c r="F101" s="61">
        <v>3135720.6</v>
      </c>
      <c r="G101" s="65">
        <v>3135720.6</v>
      </c>
      <c r="H101" s="65">
        <v>3135720.6</v>
      </c>
      <c r="I101" s="61">
        <v>0</v>
      </c>
      <c r="J101" s="65">
        <v>0</v>
      </c>
      <c r="K101" s="83" t="s">
        <v>307</v>
      </c>
      <c r="L101" s="67" t="s">
        <v>308</v>
      </c>
      <c r="M101" s="2"/>
      <c r="N101" s="2"/>
    </row>
    <row r="102" spans="1:18" s="1" customFormat="1" ht="119">
      <c r="A102" s="69">
        <v>96</v>
      </c>
      <c r="B102" s="51">
        <v>5</v>
      </c>
      <c r="C102" s="82" t="s">
        <v>309</v>
      </c>
      <c r="D102" s="51" t="s">
        <v>310</v>
      </c>
      <c r="E102" s="53">
        <v>41176154.359999999</v>
      </c>
      <c r="F102" s="53">
        <v>17977589</v>
      </c>
      <c r="G102" s="53">
        <f>35886003.44+5285920.92+4230</f>
        <v>41176154.359999999</v>
      </c>
      <c r="H102" s="55">
        <f>15799493.08+2178095.92</f>
        <v>17977589</v>
      </c>
      <c r="I102" s="53">
        <f>461860.84+121636.76+871534.72+158228.56+979927.76+159451.04+1093067.92+160078.8+1124658.08+157435.6+1141511.28+156213.12+1128080.24+155420.16+1138395.16+157121.72+1123550.12+155535.8+842100.28+154544.6+133134.68+154148.12+236081.44+489669.32+1066644.32+155882.72+1128290.56+1050281.4+161086.52+1095830.68+162854.16+1180697.28+163002.84+161218.68+1375988.6+164588.76+1255820.72+163647.12+953.1+1287912.36+160409.2+1122156.56+63321.16+619752.56+141675.52+1163181.32+1182662.88+147573.16+245029.8+9323948.2+151290.16+152628.28+1192595.04+1199076.48</f>
        <v>39893386.25999999</v>
      </c>
      <c r="J102" s="55">
        <f>116117.68+24829.56+248555.44+31321.92+31321.92+287845.32+285641.16+31305.4+283999.24+29570.8+282860.76+29702.96+280119+29389.08+283568.04+29736+279522.6+29669.92+211760.36+29620.36+29835.12+33634.72+236081.44+273925.96+34510.28+271976.32+270167.24+34625.92+267773.52+34493.76+263999.68+33552.12+33733.84+256470.48+34592.88+262959.76+34212.92+266863.24+31801+194862.64+21855.96+188395.76+31388+274052.52+276596.88+30809.8+1244980.24+8078773.92+29736+29702.96+276785.32+277568.76</f>
        <v>16517176.479999999</v>
      </c>
      <c r="K102" s="59" t="s">
        <v>311</v>
      </c>
      <c r="L102" s="57" t="s">
        <v>312</v>
      </c>
    </row>
    <row r="103" spans="1:18" s="1" customFormat="1" ht="85">
      <c r="A103" s="68">
        <v>97</v>
      </c>
      <c r="B103" s="51">
        <v>5</v>
      </c>
      <c r="C103" s="82" t="s">
        <v>313</v>
      </c>
      <c r="D103" s="51" t="s">
        <v>314</v>
      </c>
      <c r="E103" s="53">
        <v>3840000</v>
      </c>
      <c r="F103" s="53">
        <v>3840000</v>
      </c>
      <c r="G103" s="53">
        <f>641592.94+1715022.97</f>
        <v>2356615.91</v>
      </c>
      <c r="H103" s="53">
        <f>641592.94+1715022.97</f>
        <v>2356615.91</v>
      </c>
      <c r="I103" s="53">
        <f>28352.35+1220.8+24833.51+12400.59</f>
        <v>66807.25</v>
      </c>
      <c r="J103" s="55">
        <f>28352.35+1220.8+24833.51+12400.59</f>
        <v>66807.25</v>
      </c>
      <c r="K103" s="59" t="s">
        <v>315</v>
      </c>
      <c r="L103" s="57" t="s">
        <v>316</v>
      </c>
    </row>
    <row r="104" spans="1:18" s="1" customFormat="1" ht="51">
      <c r="A104" s="69">
        <v>98</v>
      </c>
      <c r="B104" s="51">
        <v>5</v>
      </c>
      <c r="C104" s="82" t="s">
        <v>317</v>
      </c>
      <c r="D104" s="51" t="s">
        <v>318</v>
      </c>
      <c r="E104" s="53">
        <v>419833.01</v>
      </c>
      <c r="F104" s="53">
        <v>419833.01</v>
      </c>
      <c r="G104" s="53">
        <v>419833.01</v>
      </c>
      <c r="H104" s="53">
        <v>419833.01</v>
      </c>
      <c r="I104" s="53">
        <v>0</v>
      </c>
      <c r="J104" s="55">
        <v>0</v>
      </c>
      <c r="K104" s="59" t="s">
        <v>319</v>
      </c>
      <c r="L104" s="57" t="s">
        <v>320</v>
      </c>
    </row>
    <row r="105" spans="1:18" s="1" customFormat="1" ht="34">
      <c r="A105" s="69">
        <v>99</v>
      </c>
      <c r="B105" s="51">
        <v>5</v>
      </c>
      <c r="C105" s="52" t="s">
        <v>321</v>
      </c>
      <c r="D105" s="51" t="s">
        <v>111</v>
      </c>
      <c r="E105" s="53">
        <v>132600</v>
      </c>
      <c r="F105" s="53">
        <v>132600</v>
      </c>
      <c r="G105" s="55">
        <v>132600</v>
      </c>
      <c r="H105" s="55">
        <v>132600</v>
      </c>
      <c r="I105" s="53">
        <v>67128.09</v>
      </c>
      <c r="J105" s="55">
        <v>67128.09</v>
      </c>
      <c r="K105" s="59" t="s">
        <v>322</v>
      </c>
      <c r="L105" s="57" t="s">
        <v>323</v>
      </c>
    </row>
    <row r="106" spans="1:18" s="1" customFormat="1" ht="34">
      <c r="A106" s="68">
        <v>100</v>
      </c>
      <c r="B106" s="51">
        <v>5</v>
      </c>
      <c r="C106" s="52" t="s">
        <v>324</v>
      </c>
      <c r="D106" s="51" t="s">
        <v>325</v>
      </c>
      <c r="E106" s="53">
        <v>522000</v>
      </c>
      <c r="F106" s="53">
        <v>522000</v>
      </c>
      <c r="G106" s="55">
        <v>522000</v>
      </c>
      <c r="H106" s="55">
        <v>522000</v>
      </c>
      <c r="I106" s="53">
        <v>336696.67</v>
      </c>
      <c r="J106" s="55">
        <v>336696.67</v>
      </c>
      <c r="K106" s="59" t="s">
        <v>322</v>
      </c>
      <c r="L106" s="57" t="s">
        <v>326</v>
      </c>
    </row>
    <row r="107" spans="1:18" s="1" customFormat="1" ht="34">
      <c r="A107" s="69">
        <v>101</v>
      </c>
      <c r="B107" s="51">
        <v>5</v>
      </c>
      <c r="C107" s="52" t="s">
        <v>327</v>
      </c>
      <c r="D107" s="51" t="s">
        <v>132</v>
      </c>
      <c r="E107" s="53">
        <v>684000</v>
      </c>
      <c r="F107" s="53">
        <v>684000</v>
      </c>
      <c r="G107" s="55">
        <v>684000</v>
      </c>
      <c r="H107" s="55">
        <v>684000</v>
      </c>
      <c r="I107" s="53">
        <v>463013.4</v>
      </c>
      <c r="J107" s="55">
        <v>463013.4</v>
      </c>
      <c r="K107" s="59" t="s">
        <v>322</v>
      </c>
      <c r="L107" s="57" t="s">
        <v>328</v>
      </c>
    </row>
    <row r="108" spans="1:18" s="1" customFormat="1" ht="34">
      <c r="A108" s="69">
        <v>102</v>
      </c>
      <c r="B108" s="51">
        <v>5</v>
      </c>
      <c r="C108" s="52" t="s">
        <v>329</v>
      </c>
      <c r="D108" s="51" t="s">
        <v>111</v>
      </c>
      <c r="E108" s="53">
        <v>246000</v>
      </c>
      <c r="F108" s="53">
        <v>246000</v>
      </c>
      <c r="G108" s="55">
        <v>246000</v>
      </c>
      <c r="H108" s="55">
        <v>246000</v>
      </c>
      <c r="I108" s="53">
        <v>156176.53</v>
      </c>
      <c r="J108" s="55">
        <v>156176.53</v>
      </c>
      <c r="K108" s="59" t="s">
        <v>330</v>
      </c>
      <c r="L108" s="57" t="s">
        <v>328</v>
      </c>
    </row>
    <row r="109" spans="1:18" s="1" customFormat="1" ht="34">
      <c r="A109" s="68">
        <v>103</v>
      </c>
      <c r="B109" s="51">
        <v>5</v>
      </c>
      <c r="C109" s="52" t="s">
        <v>331</v>
      </c>
      <c r="D109" s="51" t="s">
        <v>82</v>
      </c>
      <c r="E109" s="53">
        <v>324000</v>
      </c>
      <c r="F109" s="53">
        <v>324000</v>
      </c>
      <c r="G109" s="55">
        <v>324000</v>
      </c>
      <c r="H109" s="55">
        <v>324000</v>
      </c>
      <c r="I109" s="53">
        <v>215002.73</v>
      </c>
      <c r="J109" s="55">
        <v>215002.73</v>
      </c>
      <c r="K109" s="59" t="s">
        <v>322</v>
      </c>
      <c r="L109" s="57" t="s">
        <v>332</v>
      </c>
    </row>
    <row r="110" spans="1:18" s="1" customFormat="1" ht="34">
      <c r="A110" s="68">
        <v>104</v>
      </c>
      <c r="B110" s="51">
        <v>5</v>
      </c>
      <c r="C110" s="52" t="s">
        <v>333</v>
      </c>
      <c r="D110" s="51" t="s">
        <v>108</v>
      </c>
      <c r="E110" s="53">
        <v>258000</v>
      </c>
      <c r="F110" s="53">
        <v>258000</v>
      </c>
      <c r="G110" s="55">
        <v>258000</v>
      </c>
      <c r="H110" s="55">
        <v>258000</v>
      </c>
      <c r="I110" s="53">
        <v>154850.09</v>
      </c>
      <c r="J110" s="55">
        <v>154850.09</v>
      </c>
      <c r="K110" s="59" t="s">
        <v>330</v>
      </c>
      <c r="L110" s="57" t="s">
        <v>334</v>
      </c>
    </row>
    <row r="111" spans="1:18" s="1" customFormat="1" ht="34">
      <c r="A111" s="68">
        <v>105</v>
      </c>
      <c r="B111" s="51">
        <v>5</v>
      </c>
      <c r="C111" s="52" t="s">
        <v>335</v>
      </c>
      <c r="D111" s="51" t="s">
        <v>138</v>
      </c>
      <c r="E111" s="53">
        <v>276000</v>
      </c>
      <c r="F111" s="53">
        <v>276000</v>
      </c>
      <c r="G111" s="55">
        <v>276000</v>
      </c>
      <c r="H111" s="55">
        <v>276000</v>
      </c>
      <c r="I111" s="53">
        <v>166888.93</v>
      </c>
      <c r="J111" s="55">
        <v>166888.93</v>
      </c>
      <c r="K111" s="59" t="s">
        <v>322</v>
      </c>
      <c r="L111" s="57" t="s">
        <v>334</v>
      </c>
    </row>
    <row r="112" spans="1:18" s="1" customFormat="1" ht="34">
      <c r="A112" s="58">
        <v>106</v>
      </c>
      <c r="B112" s="51">
        <v>5</v>
      </c>
      <c r="C112" s="52" t="s">
        <v>336</v>
      </c>
      <c r="D112" s="51" t="s">
        <v>46</v>
      </c>
      <c r="E112" s="53">
        <v>1255000</v>
      </c>
      <c r="F112" s="53">
        <v>1255000</v>
      </c>
      <c r="G112" s="55">
        <v>1255000</v>
      </c>
      <c r="H112" s="55">
        <v>1255000</v>
      </c>
      <c r="I112" s="53">
        <v>851897.16</v>
      </c>
      <c r="J112" s="55">
        <v>851897.16</v>
      </c>
      <c r="K112" s="59" t="s">
        <v>322</v>
      </c>
      <c r="L112" s="57" t="s">
        <v>337</v>
      </c>
    </row>
    <row r="113" spans="1:12" s="1" customFormat="1" ht="34">
      <c r="A113" s="68">
        <v>107</v>
      </c>
      <c r="B113" s="51">
        <v>5</v>
      </c>
      <c r="C113" s="52" t="s">
        <v>338</v>
      </c>
      <c r="D113" s="51" t="s">
        <v>118</v>
      </c>
      <c r="E113" s="53">
        <v>228000</v>
      </c>
      <c r="F113" s="53">
        <v>228000</v>
      </c>
      <c r="G113" s="55">
        <v>228000</v>
      </c>
      <c r="H113" s="55">
        <v>228000</v>
      </c>
      <c r="I113" s="53">
        <v>143302.21</v>
      </c>
      <c r="J113" s="55">
        <v>143302.21</v>
      </c>
      <c r="K113" s="59" t="s">
        <v>339</v>
      </c>
      <c r="L113" s="57" t="s">
        <v>340</v>
      </c>
    </row>
    <row r="114" spans="1:12" s="1" customFormat="1" ht="34">
      <c r="A114" s="69">
        <v>108</v>
      </c>
      <c r="B114" s="51">
        <v>5</v>
      </c>
      <c r="C114" s="52" t="s">
        <v>341</v>
      </c>
      <c r="D114" s="51" t="s">
        <v>259</v>
      </c>
      <c r="E114" s="53">
        <v>204000</v>
      </c>
      <c r="F114" s="53">
        <v>204000</v>
      </c>
      <c r="G114" s="55">
        <v>204000</v>
      </c>
      <c r="H114" s="55">
        <v>204000</v>
      </c>
      <c r="I114" s="53">
        <v>140727.07</v>
      </c>
      <c r="J114" s="55">
        <v>140727.07</v>
      </c>
      <c r="K114" s="59" t="s">
        <v>322</v>
      </c>
      <c r="L114" s="57" t="s">
        <v>340</v>
      </c>
    </row>
    <row r="115" spans="1:12" s="1" customFormat="1" ht="34">
      <c r="A115" s="69">
        <v>109</v>
      </c>
      <c r="B115" s="51">
        <v>5</v>
      </c>
      <c r="C115" s="84" t="s">
        <v>342</v>
      </c>
      <c r="D115" s="51" t="s">
        <v>36</v>
      </c>
      <c r="E115" s="53">
        <v>378000</v>
      </c>
      <c r="F115" s="53">
        <v>378000</v>
      </c>
      <c r="G115" s="55">
        <v>378000</v>
      </c>
      <c r="H115" s="55">
        <v>378000</v>
      </c>
      <c r="I115" s="53">
        <v>241837.92</v>
      </c>
      <c r="J115" s="55">
        <v>241837.92</v>
      </c>
      <c r="K115" s="59" t="s">
        <v>322</v>
      </c>
      <c r="L115" s="57" t="s">
        <v>343</v>
      </c>
    </row>
    <row r="116" spans="1:12" s="1" customFormat="1" ht="34">
      <c r="A116" s="68">
        <v>110</v>
      </c>
      <c r="B116" s="51">
        <v>5</v>
      </c>
      <c r="C116" s="52" t="s">
        <v>344</v>
      </c>
      <c r="D116" s="51" t="s">
        <v>277</v>
      </c>
      <c r="E116" s="53">
        <v>192000</v>
      </c>
      <c r="F116" s="53">
        <v>192000</v>
      </c>
      <c r="G116" s="55">
        <v>192000</v>
      </c>
      <c r="H116" s="55">
        <v>192000</v>
      </c>
      <c r="I116" s="53">
        <v>110436.37</v>
      </c>
      <c r="J116" s="55">
        <v>110436.37</v>
      </c>
      <c r="K116" s="59" t="s">
        <v>322</v>
      </c>
      <c r="L116" s="57" t="s">
        <v>345</v>
      </c>
    </row>
    <row r="117" spans="1:12" s="1" customFormat="1" ht="34">
      <c r="A117" s="69">
        <v>111</v>
      </c>
      <c r="B117" s="51">
        <v>5</v>
      </c>
      <c r="C117" s="52" t="s">
        <v>346</v>
      </c>
      <c r="D117" s="51" t="s">
        <v>347</v>
      </c>
      <c r="E117" s="53">
        <v>270000</v>
      </c>
      <c r="F117" s="53">
        <v>270000</v>
      </c>
      <c r="G117" s="55">
        <v>270000</v>
      </c>
      <c r="H117" s="55">
        <v>270000</v>
      </c>
      <c r="I117" s="53">
        <v>182595.28</v>
      </c>
      <c r="J117" s="55">
        <v>182595.28</v>
      </c>
      <c r="K117" s="59" t="s">
        <v>322</v>
      </c>
      <c r="L117" s="57" t="s">
        <v>343</v>
      </c>
    </row>
    <row r="118" spans="1:12" s="1" customFormat="1" ht="34">
      <c r="A118" s="69">
        <v>112</v>
      </c>
      <c r="B118" s="51">
        <v>5</v>
      </c>
      <c r="C118" s="52" t="s">
        <v>348</v>
      </c>
      <c r="D118" s="51" t="s">
        <v>213</v>
      </c>
      <c r="E118" s="53">
        <v>180000</v>
      </c>
      <c r="F118" s="53">
        <v>180000</v>
      </c>
      <c r="G118" s="55">
        <v>180000</v>
      </c>
      <c r="H118" s="55">
        <v>180000</v>
      </c>
      <c r="I118" s="53">
        <v>116024.72</v>
      </c>
      <c r="J118" s="55">
        <v>116024.72</v>
      </c>
      <c r="K118" s="59" t="s">
        <v>322</v>
      </c>
      <c r="L118" s="57" t="s">
        <v>349</v>
      </c>
    </row>
    <row r="119" spans="1:12" s="1" customFormat="1" ht="34">
      <c r="A119" s="68">
        <v>113</v>
      </c>
      <c r="B119" s="51">
        <v>5</v>
      </c>
      <c r="C119" s="52" t="s">
        <v>350</v>
      </c>
      <c r="D119" s="51" t="s">
        <v>105</v>
      </c>
      <c r="E119" s="53">
        <v>174000</v>
      </c>
      <c r="F119" s="53">
        <v>174000</v>
      </c>
      <c r="G119" s="55">
        <v>174000</v>
      </c>
      <c r="H119" s="55">
        <v>174000</v>
      </c>
      <c r="I119" s="53">
        <v>108218.21</v>
      </c>
      <c r="J119" s="55">
        <v>108218.21</v>
      </c>
      <c r="K119" s="59" t="s">
        <v>330</v>
      </c>
      <c r="L119" s="57" t="s">
        <v>351</v>
      </c>
    </row>
    <row r="120" spans="1:12" s="1" customFormat="1" ht="42">
      <c r="A120" s="69">
        <v>114</v>
      </c>
      <c r="B120" s="51">
        <v>5</v>
      </c>
      <c r="C120" s="52" t="s">
        <v>352</v>
      </c>
      <c r="D120" s="51" t="s">
        <v>353</v>
      </c>
      <c r="E120" s="53">
        <v>207360</v>
      </c>
      <c r="F120" s="53">
        <v>207360</v>
      </c>
      <c r="G120" s="55">
        <v>0</v>
      </c>
      <c r="H120" s="55">
        <v>0</v>
      </c>
      <c r="I120" s="53">
        <v>0</v>
      </c>
      <c r="J120" s="55">
        <v>0</v>
      </c>
      <c r="K120" s="59" t="s">
        <v>354</v>
      </c>
      <c r="L120" s="57" t="s">
        <v>355</v>
      </c>
    </row>
    <row r="121" spans="1:12" s="1" customFormat="1" ht="51">
      <c r="A121" s="69">
        <v>115</v>
      </c>
      <c r="B121" s="51">
        <v>5</v>
      </c>
      <c r="C121" s="52" t="s">
        <v>356</v>
      </c>
      <c r="D121" s="51" t="s">
        <v>111</v>
      </c>
      <c r="E121" s="53">
        <v>328780</v>
      </c>
      <c r="F121" s="53">
        <v>328780</v>
      </c>
      <c r="G121" s="55">
        <v>231400</v>
      </c>
      <c r="H121" s="55">
        <v>231400</v>
      </c>
      <c r="I121" s="53">
        <f>7688.13+7688.13+7688.14+7215.67+6319.03+5894.87+61641.47+7933.54+6566.23+5774.63+5774.62+6444.63+7853.92+8728+9108.14+507.6+7175.25+6106.26+6106.26+6106.26+8065.74+8088.22+8367.16+8367.17</f>
        <v>221209.07000000007</v>
      </c>
      <c r="J121" s="55">
        <f>7688.13+7688.13+7688.14+7215.67+6319.03+5894.87+61641.47+7933.54+6566.23+5774.63+5774.62+6444.63+7853.92+8728+9108.14+507.6+7175.25+6106.26+6106.26+6106.26+8065.74+8088.22+8367.16+8367.17</f>
        <v>221209.07000000007</v>
      </c>
      <c r="K121" s="59" t="s">
        <v>330</v>
      </c>
      <c r="L121" s="57" t="s">
        <v>357</v>
      </c>
    </row>
    <row r="122" spans="1:12" s="1" customFormat="1" ht="34">
      <c r="A122" s="68">
        <v>116</v>
      </c>
      <c r="B122" s="51">
        <v>5</v>
      </c>
      <c r="C122" s="52" t="s">
        <v>358</v>
      </c>
      <c r="D122" s="51" t="s">
        <v>46</v>
      </c>
      <c r="E122" s="53">
        <v>512000</v>
      </c>
      <c r="F122" s="53">
        <v>512000</v>
      </c>
      <c r="G122" s="55">
        <v>512000</v>
      </c>
      <c r="H122" s="55">
        <v>512000</v>
      </c>
      <c r="I122" s="53">
        <f>10480.98+10338.94+10568.41+17724.83+14413.13+23181.78+11590.89+11590.89+11590.89+22609.32+11137.18+12108.8+11590.89+7469.49+15592.43+11543.66+11543.66+11496.8+11628.56+12333.82+11609.47+11648.39+11753.97+11841.05+19458.65+15931.02</f>
        <v>342777.89999999997</v>
      </c>
      <c r="J122" s="55">
        <f>10480.98+10338.94+10568.41+17724.83+14413.13+23181.78+11590.89+11590.89+11590.89+22609.32+11137.18+12108.8+11590.89+7469.49+15592.43+11543.66+11543.66+11496.8+11628.56+12333.82+11609.47+11648.39+11753.97+11841.05+19458.65+15931.02</f>
        <v>342777.89999999997</v>
      </c>
      <c r="K122" s="59" t="s">
        <v>322</v>
      </c>
      <c r="L122" s="57" t="s">
        <v>359</v>
      </c>
    </row>
    <row r="123" spans="1:12" s="1" customFormat="1" ht="34">
      <c r="A123" s="69">
        <v>117</v>
      </c>
      <c r="B123" s="51">
        <v>5</v>
      </c>
      <c r="C123" s="52" t="s">
        <v>360</v>
      </c>
      <c r="D123" s="51" t="s">
        <v>105</v>
      </c>
      <c r="E123" s="53">
        <v>293332.46999999997</v>
      </c>
      <c r="F123" s="53">
        <v>293332.46999999997</v>
      </c>
      <c r="G123" s="55">
        <v>291200</v>
      </c>
      <c r="H123" s="55">
        <v>291200</v>
      </c>
      <c r="I123" s="53">
        <f>9216.65+9216.65+9443.58+9670.7+9925.52+9942.19+7611.87+7611.87+7611.88+7755.22+7755.22+7337.84+6190.6+6147.27+6190.6+7594.66+7594.67+7594.67</f>
        <v>144411.66000000006</v>
      </c>
      <c r="J123" s="55">
        <f>9216.65+9216.65+9443.58+9670.7+9925.52+9942.19+7611.87+7611.87+7611.88+7755.22+7755.22+7337.84+6190.6+6147.27+6190.6+7594.66+7594.66+7594.67</f>
        <v>144411.65000000005</v>
      </c>
      <c r="K123" s="59" t="s">
        <v>330</v>
      </c>
      <c r="L123" s="57" t="s">
        <v>361</v>
      </c>
    </row>
    <row r="124" spans="1:12" s="1" customFormat="1" ht="51">
      <c r="A124" s="69">
        <v>118</v>
      </c>
      <c r="B124" s="51">
        <v>5</v>
      </c>
      <c r="C124" s="52" t="s">
        <v>362</v>
      </c>
      <c r="D124" s="51" t="s">
        <v>363</v>
      </c>
      <c r="E124" s="53">
        <v>457600</v>
      </c>
      <c r="F124" s="53">
        <v>457600</v>
      </c>
      <c r="G124" s="55">
        <v>308100</v>
      </c>
      <c r="H124" s="55">
        <v>308100</v>
      </c>
      <c r="I124" s="53">
        <f>8180.48+7608.16+7608.16+7608.16+8452.35+9526.78+9965.09+10041.33+10052.79+9798.69+10263.38+9383.59+10263.38+10263.39+10263.39+10263.39+10263.39+10263.38+10110.03+9812.84+10287.62+10314.5+10650.32+10650.32+10318.83+10650.32</f>
        <v>252864.06000000003</v>
      </c>
      <c r="J124" s="55">
        <f>8180.48+7608.16+7608.16+7608.16+8452.35+9526.78+9965.09+10041.33+10052.79+9798.69+10263.38+9383.59+10263.38+10263.39+10263.39+10263.39+10263.39+10263.38+10110.03+9812.84+10287.62+10314.5+10650.32+10650.32+10318.83+10650.32</f>
        <v>252864.06000000003</v>
      </c>
      <c r="K124" s="59" t="s">
        <v>330</v>
      </c>
      <c r="L124" s="57" t="s">
        <v>364</v>
      </c>
    </row>
    <row r="125" spans="1:12" s="1" customFormat="1" ht="34">
      <c r="A125" s="68">
        <v>119</v>
      </c>
      <c r="B125" s="51">
        <v>5</v>
      </c>
      <c r="C125" s="52" t="s">
        <v>365</v>
      </c>
      <c r="D125" s="51" t="s">
        <v>118</v>
      </c>
      <c r="E125" s="53">
        <v>366724.8</v>
      </c>
      <c r="F125" s="53">
        <v>366724.8</v>
      </c>
      <c r="G125" s="55">
        <v>366724.8</v>
      </c>
      <c r="H125" s="55">
        <v>366724.8</v>
      </c>
      <c r="I125" s="53">
        <f>35147.14+5236.7+7450.9+7545.31+7343.07+7343.06+7343.07+7343.06+5987.63+5070.74+5539.04+5406.73+3666.36+6138.44+6145.14+6145.14+6145.14+7299.69+8865.91+8903.91+9453.36+9042.52+9081.15+9081.15+8621.13</f>
        <v>205345.49000000002</v>
      </c>
      <c r="J125" s="55">
        <f>35147.14+5236.7+7450.9+7545.31+7343.07+7343.06+7343.07+7343.06+5987.63+5070.74+5539.04+5406.73+3666.36+6138.44+6145.14+6145.14+6145.14+7299.69+8865.91+8903.91+9453.36+9042.52+9081.15+9081.15+8621.13</f>
        <v>205345.49000000002</v>
      </c>
      <c r="K125" s="59" t="s">
        <v>366</v>
      </c>
      <c r="L125" s="57" t="s">
        <v>367</v>
      </c>
    </row>
    <row r="126" spans="1:12" s="1" customFormat="1" ht="70">
      <c r="A126" s="68">
        <v>120</v>
      </c>
      <c r="B126" s="51">
        <v>5</v>
      </c>
      <c r="C126" s="52" t="s">
        <v>368</v>
      </c>
      <c r="D126" s="51" t="s">
        <v>82</v>
      </c>
      <c r="E126" s="53">
        <v>472160</v>
      </c>
      <c r="F126" s="53">
        <v>472160</v>
      </c>
      <c r="G126" s="55">
        <v>0</v>
      </c>
      <c r="H126" s="55">
        <v>0</v>
      </c>
      <c r="I126" s="53">
        <v>0</v>
      </c>
      <c r="J126" s="55">
        <v>0</v>
      </c>
      <c r="K126" s="59" t="s">
        <v>369</v>
      </c>
      <c r="L126" s="57" t="s">
        <v>370</v>
      </c>
    </row>
    <row r="127" spans="1:12" s="1" customFormat="1" ht="34">
      <c r="A127" s="68">
        <v>121</v>
      </c>
      <c r="B127" s="51">
        <v>5</v>
      </c>
      <c r="C127" s="52" t="s">
        <v>371</v>
      </c>
      <c r="D127" s="51" t="s">
        <v>372</v>
      </c>
      <c r="E127" s="53">
        <v>391040</v>
      </c>
      <c r="F127" s="53">
        <v>391040</v>
      </c>
      <c r="G127" s="55">
        <v>391040</v>
      </c>
      <c r="H127" s="55">
        <v>391040</v>
      </c>
      <c r="I127" s="53">
        <v>0</v>
      </c>
      <c r="J127" s="55">
        <v>0</v>
      </c>
      <c r="K127" s="59" t="s">
        <v>373</v>
      </c>
      <c r="L127" s="57" t="s">
        <v>370</v>
      </c>
    </row>
    <row r="128" spans="1:12" s="1" customFormat="1" ht="34">
      <c r="A128" s="69">
        <v>122</v>
      </c>
      <c r="B128" s="51">
        <v>5</v>
      </c>
      <c r="C128" s="52" t="s">
        <v>374</v>
      </c>
      <c r="D128" s="51" t="s">
        <v>108</v>
      </c>
      <c r="E128" s="53">
        <v>472160</v>
      </c>
      <c r="F128" s="53">
        <v>472160</v>
      </c>
      <c r="G128" s="55">
        <v>0</v>
      </c>
      <c r="H128" s="55">
        <v>0</v>
      </c>
      <c r="I128" s="53">
        <v>0</v>
      </c>
      <c r="J128" s="55">
        <v>0</v>
      </c>
      <c r="K128" s="59" t="s">
        <v>375</v>
      </c>
      <c r="L128" s="57" t="s">
        <v>370</v>
      </c>
    </row>
    <row r="129" spans="1:12" s="1" customFormat="1" ht="84">
      <c r="A129" s="68">
        <v>123</v>
      </c>
      <c r="B129" s="51">
        <v>5</v>
      </c>
      <c r="C129" s="52" t="s">
        <v>376</v>
      </c>
      <c r="D129" s="51" t="s">
        <v>234</v>
      </c>
      <c r="E129" s="53">
        <v>472160</v>
      </c>
      <c r="F129" s="53">
        <v>472160</v>
      </c>
      <c r="G129" s="55">
        <v>0</v>
      </c>
      <c r="H129" s="55">
        <v>0</v>
      </c>
      <c r="I129" s="53">
        <v>0</v>
      </c>
      <c r="J129" s="55">
        <v>0</v>
      </c>
      <c r="K129" s="59" t="s">
        <v>377</v>
      </c>
      <c r="L129" s="57" t="s">
        <v>370</v>
      </c>
    </row>
    <row r="130" spans="1:12" s="1" customFormat="1" ht="98">
      <c r="A130" s="69">
        <v>124</v>
      </c>
      <c r="B130" s="51">
        <v>5</v>
      </c>
      <c r="C130" s="52" t="s">
        <v>378</v>
      </c>
      <c r="D130" s="51" t="s">
        <v>234</v>
      </c>
      <c r="E130" s="53">
        <v>472160</v>
      </c>
      <c r="F130" s="53">
        <v>472160</v>
      </c>
      <c r="G130" s="55">
        <v>0</v>
      </c>
      <c r="H130" s="55">
        <v>0</v>
      </c>
      <c r="I130" s="53">
        <v>0</v>
      </c>
      <c r="J130" s="55">
        <v>0</v>
      </c>
      <c r="K130" s="59" t="s">
        <v>379</v>
      </c>
      <c r="L130" s="57" t="s">
        <v>370</v>
      </c>
    </row>
    <row r="131" spans="1:12" s="1" customFormat="1" ht="34">
      <c r="A131" s="69">
        <v>125</v>
      </c>
      <c r="B131" s="51">
        <v>5</v>
      </c>
      <c r="C131" s="52" t="s">
        <v>380</v>
      </c>
      <c r="D131" s="51" t="s">
        <v>381</v>
      </c>
      <c r="E131" s="53">
        <v>1631653</v>
      </c>
      <c r="F131" s="53">
        <v>1631653</v>
      </c>
      <c r="G131" s="55">
        <f>817608+471832+342213</f>
        <v>1631653</v>
      </c>
      <c r="H131" s="55">
        <f>G131</f>
        <v>1631653</v>
      </c>
      <c r="I131" s="53">
        <f>9084.09+5691.63+4439.33+9244.42+5870.26+5256.31+4215.75+2514.4+1822.43+10107.91+6122.83+4807.79+10273.42+6101.34+4854.85+10112.49+6081.86+4778.45+6969.95+4353.84+3206.67+10687.85+6096.58+5098.41+4313.85+2509.5+1728.92+9441.79+6225.18+4968.53+5001.47+2854.31+2263.67+9924.77+5738.85+4755.72+10562.83+5199.94+4936.62+3505.48+2147.86+1714.35+4359.32+2677.97+2194.94+4674.88+2757.16+2042.12+4878.89+2547.33+2059.31+5004.99+2240.61+2122.8+5160.34+2877.54+2149.42+2155.12+1251.45+1007.02+5216.64+2834.87+2235.33+4674.77+3068.64+2318.57+9758.89+5967.79+4776.37+10041.28+6257.76+5060.59+4763.18+2806.55+2123.16+9826.24+6248+4905.9+4984.5+3050.57+2395.58+4155.82+2645.76+1975.94+2669.4+1586.16+1159.75+9882.97+6231.14+4950.99+7866+4002+1932+4909.74+3065.51+2321.61+4814.91+3062.1+2265.69+4135.64+2631.06+2136.59+5126.69+2933.8+2367.48+2593.86+1601.5+1295.56+5175.12+3066.2+2307.25+10478.19+6153.27+5034.09+10788.97+6269.55+4963.32+11412.67+6195.52+4939.25+10231.03+6386.78+4735.08+5489.81+2793.06+1348.38+5320.1+3039.15+2300.84+10271.43+6530.47+4782.21+8840.17+5571.74+4432.95+4962.83+3238.86+2261.06+10071.97+6395.32+5229.11+5002.42+3357.52+2390.63+5271.2+3503.85+2766.9+6309.19+3209.94+1549.63+10442.68+6262.26+4973.66+4747.91+3197.41+2310.5+4724.09+3024.68+2273.7+10945.99+6297.12+5220.03+5072.38+3053.17+2504.1+4168.68+2741.3+2236.92+10717.44+6252.95+5116.38+4658.86+2796.05+2222.05+10120.38+6348.08+5226.14+9964.28+6186.43+5045.21+6636.94+3376.69+1630.13+4341.32+2827.31+2260.48+4291.09+2760.56+2225.02+10705.43+5108.65+4985.09+2425.82+1688.83+1374.73+9315.16+5772.74+5004.54+4661.05+2285.26+2236.84+4636.85+2174.37+2198.19+5162.06+2626.31+1267.88+6322.16+5049.69+3987.99+2386.72+2221.18+2538.02+1354.64+1338.25+10034.84+11010.76+8168.36+5053.38+4176.18+2813.5+2261.9+11033.02+6618.14+5221.13+3523.31+1792.56+865.38+4844.86+2889.69+2273.1</f>
        <v>1080368.5200000003</v>
      </c>
      <c r="J131" s="55">
        <f>9084.09+5691.63+4439.33+9244.42+5870.26+5256.31+4215.75+2514.4+1822.43+10107.91+6122.83+4807.79+10273.42+6101.34+4854.85+10112.49+6081.86+4778.45+6969.95+4353.84+3206.67+10687.85+6096.58+5098.41+4313.85+2509.5+1728.92+9441.79+6225.18+4968.53+5001.47+2854.31+2263.67+9924.77+5738.85+4755.72+10562.83+5199.94+4936.62+3505.48+2147.86+1714.35+4359.32+2677.97+2194.94+4674.88+2757.16+2042.12+4878.89+2547.33+2059.31+5004.99+2240.61+2122.8+5160.34+2877.54+2149.42+2155.12+1251.45+1007.02+5216.64+2834.87+2235.33+4674.77+3068.64+2318.57+9758.89+5967.79+4776.37+10041.28+6257.76+5060.59+4763.18+2806.55+2123.16+9826.24+6248+4905.9+4984.5+3050.57+2395.58+4155.82+2645.76+1975.94+2669.4+1586.16+1159.75+9882.97+6231.14+4950.99+7866+4002+1932+4909.74+3065.51+2321.61+4814.91+3062.1+2265.69+4135.64+2631.06+2136.59+5126.69+2933.8+2367.48+2593.86+1601.5+1295.56+5175.12+3066.2+2307.25+10478.19+6153.27+5034.09+10788.97+6269.55+4963.32+11412.67+6195.52+4939.25+10231.03+6386.78+4735.08+5489.81+2793.06+1348.38+5320.1+3039.15+2300.84+10271.43+6530.47+4782.21+8840.17+5571.74+4432.95+4962.83+3238.86+2261.06+10071.97+6395.32+5229.11+5002.42+3357.52+2390.63+5271.2+3503.85+2766.9+6309.19+3209.94+1549.63+10442.68+6262.26+4973.66+4747.91+3197.41+2310.5+4724.09+3024.68+2273.7+10945.99+6297.12+5220.03+5072.38+3053.17+2504.1+4168.68+2741.3+2236.92+10717.44+6252.95+5116.38+4658.86+2796.05+2222.05+10120.38+6348.08+5226.14+9964.28+6186.43+5045.21+6636.94+3376.69+1630.13+4341.32+2827.31+2260.48+4291.09+2760.56+2225.02+10705.43+5108.65+4985.09+2425.82+1688.83+1374.73+9315.16+5772.74+5004.54+4661.05+2285.26+2236.84+4636.85+2174.37+2198.19+5162.06+2626.31+1267.88+6322.16+5049.69+3987.99+2386.72+2221.18+2538.02+1354.64+1338.25+10034.84+11010.76+8168.36+5053.38+4176.18+2813.5+2261.9+11033.02+6618.14+5221.13+3523.31+1792.56+865.38+4844.86+2889.69+2273.1</f>
        <v>1080368.5200000003</v>
      </c>
      <c r="K131" s="59" t="s">
        <v>330</v>
      </c>
      <c r="L131" s="57" t="s">
        <v>382</v>
      </c>
    </row>
    <row r="132" spans="1:12" s="1" customFormat="1" ht="85">
      <c r="A132" s="68">
        <v>126</v>
      </c>
      <c r="B132" s="51">
        <v>5</v>
      </c>
      <c r="C132" s="52" t="s">
        <v>383</v>
      </c>
      <c r="D132" s="51" t="s">
        <v>384</v>
      </c>
      <c r="E132" s="53">
        <v>1251617.5</v>
      </c>
      <c r="F132" s="53">
        <v>1251617.5</v>
      </c>
      <c r="G132" s="55">
        <v>0</v>
      </c>
      <c r="H132" s="55">
        <v>0</v>
      </c>
      <c r="I132" s="53">
        <v>0</v>
      </c>
      <c r="J132" s="55">
        <v>0</v>
      </c>
      <c r="K132" s="59" t="s">
        <v>385</v>
      </c>
      <c r="L132" s="57" t="s">
        <v>386</v>
      </c>
    </row>
    <row r="133" spans="1:12" s="1" customFormat="1" ht="68">
      <c r="A133" s="69">
        <v>127</v>
      </c>
      <c r="B133" s="51">
        <v>5</v>
      </c>
      <c r="C133" s="52" t="s">
        <v>387</v>
      </c>
      <c r="D133" s="51" t="s">
        <v>388</v>
      </c>
      <c r="E133" s="53">
        <v>671360</v>
      </c>
      <c r="F133" s="53">
        <v>671360</v>
      </c>
      <c r="G133" s="55">
        <v>567000</v>
      </c>
      <c r="H133" s="55">
        <v>567000</v>
      </c>
      <c r="I133" s="55">
        <f>14320+16800+17600+17480+16640+14000+16320+13640+13640+11280+15240+17600+16160+18240+17560+11680+15880+16720+15080+10880+17600+16520+19040+17440+17880+15640+14280+15120</f>
        <v>440280</v>
      </c>
      <c r="J133" s="55">
        <f>14320+16800+17600+17480+16640+14000+16320+13640+13640+11280+15240+17600+16160+18240+17560+11680+15880+16720+15080+10880+17600+16520+19040+17440+17880+15640+14280+15120</f>
        <v>440280</v>
      </c>
      <c r="K133" s="59" t="s">
        <v>330</v>
      </c>
      <c r="L133" s="57" t="s">
        <v>389</v>
      </c>
    </row>
    <row r="134" spans="1:12" s="1" customFormat="1" ht="0.75" customHeight="1">
      <c r="A134" s="69">
        <v>128</v>
      </c>
      <c r="B134" s="51">
        <v>5</v>
      </c>
      <c r="C134" s="52" t="s">
        <v>390</v>
      </c>
      <c r="D134" s="51" t="s">
        <v>381</v>
      </c>
      <c r="E134" s="53">
        <v>1000000</v>
      </c>
      <c r="F134" s="53">
        <v>1000000</v>
      </c>
      <c r="G134" s="55">
        <v>1000000</v>
      </c>
      <c r="H134" s="55">
        <v>1000000</v>
      </c>
      <c r="I134" s="53">
        <f>5920+10680+13000+12880+19280+22360+22840+22160+20280</f>
        <v>149400</v>
      </c>
      <c r="J134" s="55">
        <f>5920+10680+13000+12880+19280+22360+22840+22160+20280</f>
        <v>149400</v>
      </c>
      <c r="K134" s="59" t="s">
        <v>391</v>
      </c>
      <c r="L134" s="57">
        <v>45695</v>
      </c>
    </row>
    <row r="135" spans="1:12" s="1" customFormat="1" ht="42">
      <c r="A135" s="68">
        <v>129</v>
      </c>
      <c r="B135" s="51">
        <v>5</v>
      </c>
      <c r="C135" s="52" t="s">
        <v>392</v>
      </c>
      <c r="D135" s="51" t="s">
        <v>124</v>
      </c>
      <c r="E135" s="53">
        <v>394375</v>
      </c>
      <c r="F135" s="53">
        <v>394375</v>
      </c>
      <c r="G135" s="55">
        <f>25000+369375</f>
        <v>394375</v>
      </c>
      <c r="H135" s="55">
        <f>25000+369375</f>
        <v>394375</v>
      </c>
      <c r="I135" s="53">
        <v>150255.45000000001</v>
      </c>
      <c r="J135" s="55">
        <v>150255.45000000001</v>
      </c>
      <c r="K135" s="59" t="s">
        <v>393</v>
      </c>
      <c r="L135" s="57" t="s">
        <v>394</v>
      </c>
    </row>
    <row r="136" spans="1:12" s="1" customFormat="1" ht="34">
      <c r="A136" s="69">
        <v>130</v>
      </c>
      <c r="B136" s="51">
        <v>5</v>
      </c>
      <c r="C136" s="52" t="s">
        <v>395</v>
      </c>
      <c r="D136" s="51" t="s">
        <v>46</v>
      </c>
      <c r="E136" s="53">
        <v>450000</v>
      </c>
      <c r="F136" s="53">
        <v>450000</v>
      </c>
      <c r="G136" s="55">
        <v>450000</v>
      </c>
      <c r="H136" s="55">
        <v>450000</v>
      </c>
      <c r="I136" s="53">
        <f>31810.62+21036.6+12369.24+9742.19+24084.99+8650.37+9750.37+22152.86+9045.89+10917.63+18381.26+11574.19+8086.98+11231.62+9160.05+8312.96+8035.27+8150.54+8147.83+9952.45+10217.81+17668.27</f>
        <v>288479.99000000005</v>
      </c>
      <c r="J136" s="55">
        <f>31810.62+21036.6+12369.24+9742.19+24084.99+8650.37+9750.37+22152.86+9045.89+10917.63+18381.26+11574.19+8086.98+11231.62+9160.05+8312.96+8035.27+8150.54+8147.83+9952.45+10217.81+17668.27</f>
        <v>288479.99000000005</v>
      </c>
      <c r="K136" s="59" t="s">
        <v>396</v>
      </c>
      <c r="L136" s="57" t="s">
        <v>397</v>
      </c>
    </row>
    <row r="137" spans="1:12" s="1" customFormat="1" ht="34">
      <c r="A137" s="69">
        <v>131</v>
      </c>
      <c r="B137" s="51">
        <v>5</v>
      </c>
      <c r="C137" s="52" t="s">
        <v>398</v>
      </c>
      <c r="D137" s="51" t="s">
        <v>399</v>
      </c>
      <c r="E137" s="53">
        <v>392751.3</v>
      </c>
      <c r="F137" s="53">
        <v>349894.3</v>
      </c>
      <c r="G137" s="55">
        <v>296000</v>
      </c>
      <c r="H137" s="55">
        <v>296000</v>
      </c>
      <c r="I137" s="53">
        <f>24123.89+5799.01+5925.22+6672.81+8446.26+8608.49+8608.61+8571.46+8692.88+8692.88+8692.88+6669.17+6720.61+4539.14+2045.76+6669.17+6602.96+6408.6+6696.33+6822.37+6822.37+6822.37+6822.37+6822.37+7791.25+9578.03+10595.56</f>
        <v>211262.81999999998</v>
      </c>
      <c r="J137" s="55">
        <f>24123.89+5799.01+5925.22+6672.81+8446.26+8608.49+8608.61+8571.46+8692.88+8692.88+8692.88+6669.17+6720.61+4539.14+2045.76+6669.17+6602.96+6408.6+6696.33+6822.37+6822.37+6822.37+6822.37+6822.37+7791.25+9578.03+10595.56</f>
        <v>211262.81999999998</v>
      </c>
      <c r="K137" s="59" t="s">
        <v>330</v>
      </c>
      <c r="L137" s="57" t="s">
        <v>400</v>
      </c>
    </row>
    <row r="138" spans="1:12" s="1" customFormat="1" ht="34">
      <c r="A138" s="50">
        <v>132</v>
      </c>
      <c r="B138" s="51">
        <v>5</v>
      </c>
      <c r="C138" s="52" t="s">
        <v>401</v>
      </c>
      <c r="D138" s="51" t="s">
        <v>132</v>
      </c>
      <c r="E138" s="53">
        <v>359826.9</v>
      </c>
      <c r="F138" s="53">
        <v>359826.9</v>
      </c>
      <c r="G138" s="55">
        <v>359826.9</v>
      </c>
      <c r="H138" s="55">
        <f>G138</f>
        <v>359826.9</v>
      </c>
      <c r="I138" s="53">
        <f>3866.01+3998.77+5553.6+5467.39+5625.34+10957.26+4050.24+3888.24+4050.24+3979.25+4050.24+3979.25+4050.24+4988.51+4050.24+4050.24+4033.68+3951.66+4157.64+4042.31+3888.24+7841.83+13200.88+7679.31+8732.82+8000.15+9689.05</f>
        <v>151822.62999999998</v>
      </c>
      <c r="J138" s="55">
        <f>3866.01+3998.77+5553.6+5467.39+5625.34+10957.26+4050.24+3888.24+4050.24+3979.25+4050.24+3979.25+4050.24+4988.51+4050.24+4050.24+4033.68+3951.66+4157.64+4042.31+3888.24+7841.83+13200.88+7679.31+8732.82+8000.15+9689.05</f>
        <v>151822.62999999998</v>
      </c>
      <c r="K138" s="59" t="s">
        <v>330</v>
      </c>
      <c r="L138" s="57" t="s">
        <v>402</v>
      </c>
    </row>
    <row r="139" spans="1:12" s="1" customFormat="1" ht="56">
      <c r="A139" s="69">
        <v>133</v>
      </c>
      <c r="B139" s="51">
        <v>5</v>
      </c>
      <c r="C139" s="52" t="s">
        <v>403</v>
      </c>
      <c r="D139" s="51" t="s">
        <v>46</v>
      </c>
      <c r="E139" s="53">
        <v>1066611.24</v>
      </c>
      <c r="F139" s="53">
        <v>1066611.24</v>
      </c>
      <c r="G139" s="55">
        <f>603381+310230.24</f>
        <v>913611.24</v>
      </c>
      <c r="H139" s="65">
        <f>603381+310230.24</f>
        <v>913611.24</v>
      </c>
      <c r="I139" s="53">
        <f>10637.36+35557.95+16643.79+25362.81+12156.2+32191.86+13909.88+14010.66+6224.01+41303.14+9853.73+14093.63+10427.97+27195.7+12687.3+9832.87+14154.11+14225.09+24730.87+25960.9+13528.77+10417.91+22541.63+30546.88+14022.46+11409.24+11194.49+14464.52+10266.6+10924.19+10924.29+14495.64+10413.89+14410.19+11314.44+18639.24+10143.8+12352.74+10804.14+22028.3+13839.78</f>
        <v>669842.97000000009</v>
      </c>
      <c r="J139" s="55">
        <f>10637.36+35557.95+16643.79+25362.81+12156.2+32191.86+13909.88+14010.66+6224.01+41303.14+9853.73+14093.63+10427.97+27195.7+12687.3+9832.87+14154.11+14225.09+24730.87+25960.9+13528.77+10417.91+22541.63+30546.88+14022.46+11409.24+11194.49+14464.52+10266.6+10924.19+10924.29+14495.64+10413.89+14410.19+11314.44+18639.24+10143.8+12352.74+10804.14+22028.3+13839.78</f>
        <v>669842.97000000009</v>
      </c>
      <c r="K139" s="59" t="s">
        <v>404</v>
      </c>
      <c r="L139" s="57" t="s">
        <v>405</v>
      </c>
    </row>
    <row r="140" spans="1:12" s="1" customFormat="1" ht="34">
      <c r="A140" s="58">
        <v>134</v>
      </c>
      <c r="B140" s="51">
        <v>5</v>
      </c>
      <c r="C140" s="52" t="s">
        <v>406</v>
      </c>
      <c r="D140" s="51" t="s">
        <v>407</v>
      </c>
      <c r="E140" s="53">
        <v>322000</v>
      </c>
      <c r="F140" s="53">
        <v>229908</v>
      </c>
      <c r="G140" s="55">
        <v>322000</v>
      </c>
      <c r="H140" s="55">
        <v>229908</v>
      </c>
      <c r="I140" s="53">
        <v>212827.53</v>
      </c>
      <c r="J140" s="55">
        <v>151958.84</v>
      </c>
      <c r="K140" s="59" t="s">
        <v>322</v>
      </c>
      <c r="L140" s="57" t="s">
        <v>408</v>
      </c>
    </row>
    <row r="141" spans="1:12" s="1" customFormat="1" ht="42">
      <c r="A141" s="68">
        <v>135</v>
      </c>
      <c r="B141" s="51">
        <v>5</v>
      </c>
      <c r="C141" s="52" t="s">
        <v>409</v>
      </c>
      <c r="D141" s="51" t="s">
        <v>407</v>
      </c>
      <c r="E141" s="53">
        <v>2485140</v>
      </c>
      <c r="F141" s="53">
        <v>2485140</v>
      </c>
      <c r="G141" s="55">
        <v>2485140</v>
      </c>
      <c r="H141" s="55">
        <v>2485140</v>
      </c>
      <c r="I141" s="53">
        <v>89784.79</v>
      </c>
      <c r="J141" s="55">
        <v>89784.79</v>
      </c>
      <c r="K141" s="59" t="s">
        <v>410</v>
      </c>
      <c r="L141" s="57">
        <v>45880</v>
      </c>
    </row>
    <row r="142" spans="1:12" s="1" customFormat="1" ht="42">
      <c r="A142" s="68">
        <v>136</v>
      </c>
      <c r="B142" s="51">
        <v>5</v>
      </c>
      <c r="C142" s="52" t="s">
        <v>411</v>
      </c>
      <c r="D142" s="51" t="s">
        <v>412</v>
      </c>
      <c r="E142" s="53">
        <v>343980</v>
      </c>
      <c r="F142" s="53">
        <v>343980</v>
      </c>
      <c r="G142" s="55">
        <v>343980</v>
      </c>
      <c r="H142" s="55">
        <v>343980</v>
      </c>
      <c r="I142" s="53">
        <f>50264.73</f>
        <v>50264.73</v>
      </c>
      <c r="J142" s="55">
        <f>50264.73</f>
        <v>50264.73</v>
      </c>
      <c r="K142" s="59" t="s">
        <v>413</v>
      </c>
      <c r="L142" s="57" t="s">
        <v>414</v>
      </c>
    </row>
    <row r="143" spans="1:12" s="1" customFormat="1" ht="56">
      <c r="A143" s="68">
        <v>137</v>
      </c>
      <c r="B143" s="51">
        <v>5</v>
      </c>
      <c r="C143" s="52" t="s">
        <v>415</v>
      </c>
      <c r="D143" s="51" t="s">
        <v>416</v>
      </c>
      <c r="E143" s="53">
        <v>156065</v>
      </c>
      <c r="F143" s="53">
        <v>156065</v>
      </c>
      <c r="G143" s="55">
        <v>156065</v>
      </c>
      <c r="H143" s="55">
        <v>156065</v>
      </c>
      <c r="I143" s="53">
        <f>10794.85+33692.97+22627.15+22128.02+23024.29+18674.4+15591.97</f>
        <v>146533.65</v>
      </c>
      <c r="J143" s="55">
        <f>10794.85+33692.97+22627.15+22128.02+23024.29+18674.4+15591.97</f>
        <v>146533.65</v>
      </c>
      <c r="K143" s="59" t="s">
        <v>417</v>
      </c>
      <c r="L143" s="57">
        <v>45323</v>
      </c>
    </row>
    <row r="144" spans="1:12" s="1" customFormat="1" ht="56">
      <c r="A144" s="69">
        <v>138</v>
      </c>
      <c r="B144" s="51">
        <v>5</v>
      </c>
      <c r="C144" s="52" t="s">
        <v>418</v>
      </c>
      <c r="D144" s="51" t="s">
        <v>416</v>
      </c>
      <c r="E144" s="53">
        <v>144443</v>
      </c>
      <c r="F144" s="53">
        <v>144443</v>
      </c>
      <c r="G144" s="55">
        <v>144443</v>
      </c>
      <c r="H144" s="55">
        <v>144443</v>
      </c>
      <c r="I144" s="53">
        <f>8167.68+25405.06+15543.31+16839.06+17769.15+14484.89+11941.01</f>
        <v>110150.16</v>
      </c>
      <c r="J144" s="55">
        <f>8167.68+25405.06+15543.31+16839.06+17769.15+14484.89+11941.01</f>
        <v>110150.16</v>
      </c>
      <c r="K144" s="59" t="s">
        <v>419</v>
      </c>
      <c r="L144" s="57" t="s">
        <v>420</v>
      </c>
    </row>
    <row r="145" spans="1:12" s="1" customFormat="1" ht="84">
      <c r="A145" s="68">
        <v>139</v>
      </c>
      <c r="B145" s="51">
        <v>5</v>
      </c>
      <c r="C145" s="52" t="s">
        <v>421</v>
      </c>
      <c r="D145" s="51" t="s">
        <v>422</v>
      </c>
      <c r="E145" s="53">
        <v>1445703</v>
      </c>
      <c r="F145" s="53">
        <v>1445703</v>
      </c>
      <c r="G145" s="55">
        <v>0</v>
      </c>
      <c r="H145" s="55">
        <v>0</v>
      </c>
      <c r="I145" s="53">
        <v>0</v>
      </c>
      <c r="J145" s="55">
        <v>0</v>
      </c>
      <c r="K145" s="59" t="s">
        <v>423</v>
      </c>
      <c r="L145" s="57" t="s">
        <v>424</v>
      </c>
    </row>
    <row r="146" spans="1:12" s="1" customFormat="1" ht="67.5" customHeight="1">
      <c r="A146" s="69">
        <v>140</v>
      </c>
      <c r="B146" s="51">
        <v>5</v>
      </c>
      <c r="C146" s="52" t="s">
        <v>425</v>
      </c>
      <c r="D146" s="51" t="s">
        <v>422</v>
      </c>
      <c r="E146" s="53">
        <v>445841</v>
      </c>
      <c r="F146" s="53">
        <v>445841</v>
      </c>
      <c r="G146" s="55">
        <v>0</v>
      </c>
      <c r="H146" s="55">
        <v>0</v>
      </c>
      <c r="I146" s="53">
        <v>0</v>
      </c>
      <c r="J146" s="55">
        <v>0</v>
      </c>
      <c r="K146" s="59" t="s">
        <v>426</v>
      </c>
      <c r="L146" s="57">
        <v>45845</v>
      </c>
    </row>
    <row r="147" spans="1:12" s="1" customFormat="1" ht="102">
      <c r="A147" s="69">
        <v>141</v>
      </c>
      <c r="B147" s="51">
        <v>5</v>
      </c>
      <c r="C147" s="84" t="s">
        <v>427</v>
      </c>
      <c r="D147" s="51" t="s">
        <v>428</v>
      </c>
      <c r="E147" s="53">
        <v>9230102.6300000008</v>
      </c>
      <c r="F147" s="53">
        <v>4000000</v>
      </c>
      <c r="G147" s="53">
        <f>6983439.81+1962036.81</f>
        <v>8945476.6199999992</v>
      </c>
      <c r="H147" s="55">
        <f>2600000+1400000</f>
        <v>4000000</v>
      </c>
      <c r="I147" s="53">
        <f>1370753.71+747804.83+1176606.77+626354.68+146209.42+4715.49+1323077.4+306229.24+222403.52+558352.35+269403.15+541097.47+281760.42+7045.82+12130.89+281342.52+268700.02+203779.13+561663.67</f>
        <v>8909430.5</v>
      </c>
      <c r="J147" s="55">
        <f>1370753.71+747804.83+1176606.77+626354.68+7045.82+12130.89</f>
        <v>3940696.7</v>
      </c>
      <c r="K147" s="59" t="s">
        <v>429</v>
      </c>
      <c r="L147" s="62">
        <v>45000</v>
      </c>
    </row>
    <row r="148" spans="1:12" s="1" customFormat="1" ht="102">
      <c r="A148" s="68">
        <v>142</v>
      </c>
      <c r="B148" s="51">
        <v>5</v>
      </c>
      <c r="C148" s="79" t="s">
        <v>430</v>
      </c>
      <c r="D148" s="51" t="s">
        <v>428</v>
      </c>
      <c r="E148" s="53">
        <v>8842449</v>
      </c>
      <c r="F148" s="53">
        <f>2600000+1360483</f>
        <v>3960483</v>
      </c>
      <c r="G148" s="53">
        <f>6911394.33+1482764.73</f>
        <v>8394159.0600000005</v>
      </c>
      <c r="H148" s="55">
        <f>2600000+1360483</f>
        <v>3960483</v>
      </c>
      <c r="I148" s="53">
        <f>634741.93+494969.44+171792.37+165580.39+277930.98+130357.39+360537.7+148548.49+115959.86+102812.66+257269.36+1524552.34+1516507.66+130455.2+578259.76+131228.53+38318.89+881880.32+705771.17</f>
        <v>8367474.4400000004</v>
      </c>
      <c r="J148" s="55">
        <f>634741.93+494969.44+171792.37+165580.39+277930.98+130357.39+360537.7+148548.49+115959.86+102812.66+257269.36+578259.76+131228.53+38318.89</f>
        <v>3608307.75</v>
      </c>
      <c r="K148" s="59" t="s">
        <v>431</v>
      </c>
      <c r="L148" s="62" t="s">
        <v>432</v>
      </c>
    </row>
    <row r="149" spans="1:12" s="1" customFormat="1" ht="102">
      <c r="A149" s="69">
        <v>143</v>
      </c>
      <c r="B149" s="51">
        <v>5</v>
      </c>
      <c r="C149" s="79" t="s">
        <v>433</v>
      </c>
      <c r="D149" s="51" t="s">
        <v>428</v>
      </c>
      <c r="E149" s="53">
        <v>9368275</v>
      </c>
      <c r="F149" s="53">
        <v>3400000</v>
      </c>
      <c r="G149" s="53">
        <f>6833990.5+1959219.98</f>
        <v>8793210.4800000004</v>
      </c>
      <c r="H149" s="55">
        <f>2000000+1400000</f>
        <v>3400000</v>
      </c>
      <c r="I149" s="53">
        <f>211596.44+131349.21+147209.11+105878.15+797369.45+114018.13+158377.88+86079.79+299284.52+235279.01+283247.75+364907.77+135803.86+404924.32+230496.31+102259.37+56982.98</f>
        <v>3865064.0499999993</v>
      </c>
      <c r="J149" s="55">
        <f>211596.44+131349.21+147209.11+105878.15+158377.88+86079.79+235279.01+283247.75+364907.77+135803.86+404924.32+230496.31+102259.37+56982.98</f>
        <v>2654391.9500000002</v>
      </c>
      <c r="K149" s="59" t="s">
        <v>434</v>
      </c>
      <c r="L149" s="62" t="s">
        <v>435</v>
      </c>
    </row>
    <row r="150" spans="1:12" s="1" customFormat="1" ht="102">
      <c r="A150" s="69">
        <v>144</v>
      </c>
      <c r="B150" s="51">
        <v>5</v>
      </c>
      <c r="C150" s="79" t="s">
        <v>436</v>
      </c>
      <c r="D150" s="51" t="s">
        <v>428</v>
      </c>
      <c r="E150" s="53">
        <v>10014094</v>
      </c>
      <c r="F150" s="53">
        <v>1703011</v>
      </c>
      <c r="G150" s="53">
        <f>6015280.73+1782943.05</f>
        <v>7798223.7800000003</v>
      </c>
      <c r="H150" s="55">
        <f>518542+1184469</f>
        <v>1703011</v>
      </c>
      <c r="I150" s="53">
        <f>319763.69</f>
        <v>319763.69</v>
      </c>
      <c r="J150" s="55">
        <f>176377.78</f>
        <v>176377.78</v>
      </c>
      <c r="K150" s="59" t="s">
        <v>437</v>
      </c>
      <c r="L150" s="62">
        <v>45881</v>
      </c>
    </row>
    <row r="151" spans="1:12" s="1" customFormat="1" ht="68">
      <c r="A151" s="68">
        <v>145</v>
      </c>
      <c r="B151" s="51">
        <v>5</v>
      </c>
      <c r="C151" s="79" t="s">
        <v>438</v>
      </c>
      <c r="D151" s="51" t="s">
        <v>439</v>
      </c>
      <c r="E151" s="53">
        <v>756000</v>
      </c>
      <c r="F151" s="53">
        <v>756000</v>
      </c>
      <c r="G151" s="53">
        <v>756000</v>
      </c>
      <c r="H151" s="55">
        <v>756000</v>
      </c>
      <c r="I151" s="53">
        <f>94500</f>
        <v>94500</v>
      </c>
      <c r="J151" s="55">
        <f>94500</f>
        <v>94500</v>
      </c>
      <c r="K151" s="59" t="s">
        <v>440</v>
      </c>
      <c r="L151" s="62">
        <v>45510</v>
      </c>
    </row>
    <row r="152" spans="1:12" s="1" customFormat="1" ht="51">
      <c r="A152" s="69">
        <v>146</v>
      </c>
      <c r="B152" s="51">
        <v>5</v>
      </c>
      <c r="C152" s="79" t="s">
        <v>441</v>
      </c>
      <c r="D152" s="51" t="s">
        <v>108</v>
      </c>
      <c r="E152" s="53">
        <v>213760</v>
      </c>
      <c r="F152" s="53">
        <v>213760</v>
      </c>
      <c r="G152" s="53">
        <v>0</v>
      </c>
      <c r="H152" s="55">
        <v>0</v>
      </c>
      <c r="I152" s="53">
        <v>0</v>
      </c>
      <c r="J152" s="55">
        <v>0</v>
      </c>
      <c r="K152" s="59" t="s">
        <v>442</v>
      </c>
      <c r="L152" s="62">
        <v>46010</v>
      </c>
    </row>
    <row r="153" spans="1:12" s="1" customFormat="1" ht="51">
      <c r="A153" s="69">
        <v>147</v>
      </c>
      <c r="B153" s="51">
        <v>5</v>
      </c>
      <c r="C153" s="79" t="s">
        <v>443</v>
      </c>
      <c r="D153" s="51" t="s">
        <v>234</v>
      </c>
      <c r="E153" s="53">
        <v>904320</v>
      </c>
      <c r="F153" s="53">
        <v>904320</v>
      </c>
      <c r="G153" s="53">
        <v>0</v>
      </c>
      <c r="H153" s="55">
        <v>0</v>
      </c>
      <c r="I153" s="53">
        <v>0</v>
      </c>
      <c r="J153" s="55">
        <v>0</v>
      </c>
      <c r="K153" s="85" t="s">
        <v>444</v>
      </c>
      <c r="L153" s="62">
        <v>46010</v>
      </c>
    </row>
    <row r="154" spans="1:12" s="1" customFormat="1" ht="34">
      <c r="A154" s="68">
        <v>148</v>
      </c>
      <c r="B154" s="51">
        <v>5</v>
      </c>
      <c r="C154" s="79" t="s">
        <v>445</v>
      </c>
      <c r="D154" s="51" t="s">
        <v>138</v>
      </c>
      <c r="E154" s="53">
        <v>333173.09999999998</v>
      </c>
      <c r="F154" s="53">
        <v>333173.09999999998</v>
      </c>
      <c r="G154" s="53">
        <v>0</v>
      </c>
      <c r="H154" s="55">
        <v>0</v>
      </c>
      <c r="I154" s="53">
        <v>0</v>
      </c>
      <c r="J154" s="55">
        <v>0</v>
      </c>
      <c r="K154" s="59" t="s">
        <v>446</v>
      </c>
      <c r="L154" s="62">
        <v>46010</v>
      </c>
    </row>
    <row r="155" spans="1:12" s="1" customFormat="1" ht="51">
      <c r="A155" s="69">
        <v>149</v>
      </c>
      <c r="B155" s="51">
        <v>5</v>
      </c>
      <c r="C155" s="79" t="s">
        <v>447</v>
      </c>
      <c r="D155" s="51" t="s">
        <v>36</v>
      </c>
      <c r="E155" s="53">
        <v>350000</v>
      </c>
      <c r="F155" s="53">
        <v>350000</v>
      </c>
      <c r="G155" s="53">
        <v>0</v>
      </c>
      <c r="H155" s="55">
        <v>0</v>
      </c>
      <c r="I155" s="53">
        <v>0</v>
      </c>
      <c r="J155" s="55">
        <v>0</v>
      </c>
      <c r="K155" s="59" t="s">
        <v>446</v>
      </c>
      <c r="L155" s="62">
        <v>46010</v>
      </c>
    </row>
    <row r="156" spans="1:12" s="1" customFormat="1" ht="51">
      <c r="A156" s="69">
        <v>150</v>
      </c>
      <c r="B156" s="51">
        <v>5</v>
      </c>
      <c r="C156" s="79" t="s">
        <v>448</v>
      </c>
      <c r="D156" s="51" t="s">
        <v>194</v>
      </c>
      <c r="E156" s="53">
        <v>389500</v>
      </c>
      <c r="F156" s="53">
        <v>389500</v>
      </c>
      <c r="G156" s="53">
        <v>0</v>
      </c>
      <c r="H156" s="55">
        <v>0</v>
      </c>
      <c r="I156" s="53">
        <v>0</v>
      </c>
      <c r="J156" s="55">
        <v>0</v>
      </c>
      <c r="K156" s="59" t="s">
        <v>449</v>
      </c>
      <c r="L156" s="62">
        <v>46010</v>
      </c>
    </row>
    <row r="157" spans="1:12" s="1" customFormat="1" ht="51">
      <c r="A157" s="68">
        <v>151</v>
      </c>
      <c r="B157" s="51">
        <v>5</v>
      </c>
      <c r="C157" s="79" t="s">
        <v>450</v>
      </c>
      <c r="D157" s="51" t="s">
        <v>105</v>
      </c>
      <c r="E157" s="53">
        <v>204240</v>
      </c>
      <c r="F157" s="53">
        <v>204240</v>
      </c>
      <c r="G157" s="53">
        <v>0</v>
      </c>
      <c r="H157" s="55">
        <v>0</v>
      </c>
      <c r="I157" s="53">
        <v>0</v>
      </c>
      <c r="J157" s="55">
        <v>0</v>
      </c>
      <c r="K157" s="59" t="s">
        <v>451</v>
      </c>
      <c r="L157" s="62">
        <v>46010</v>
      </c>
    </row>
    <row r="158" spans="1:12" s="1" customFormat="1" ht="34">
      <c r="A158" s="68">
        <v>152</v>
      </c>
      <c r="B158" s="51">
        <v>5</v>
      </c>
      <c r="C158" s="84" t="s">
        <v>452</v>
      </c>
      <c r="D158" s="86" t="s">
        <v>325</v>
      </c>
      <c r="E158" s="53">
        <v>1285000</v>
      </c>
      <c r="F158" s="53">
        <v>1285000</v>
      </c>
      <c r="G158" s="55">
        <v>1285000</v>
      </c>
      <c r="H158" s="55">
        <v>1285000</v>
      </c>
      <c r="I158" s="53">
        <f>9518.18+16528.3+101858.61+7545.74+13122.02+92927.53+10118.71+9378.09+10118.69+7495.59+17041.19+15119.61+10966.96+8130.16+10473.31+17716.96+9775.57+15979.12+10966.95+9357.9+11108.79+9431.02+10966.95+11616.19+10966.95+9442.27+17716.96+16107.9+18645.13+16192.27+11599.49+9813.45+11121.65+9150.02+17928.08+15350.21+11136.68+10260.94+11141.25+10196.61+17772.66+17221.01+11276.22+13058.57+11286.43+9445.98+19324.8+18412.22+11414.53+10127.98+11414.53+9073.98+18164.53+16185.72+11491.57+7012.32+7510.8+5665.07+22222.34+18084.57</f>
        <v>920197.82999999984</v>
      </c>
      <c r="J158" s="55">
        <f>9518.18+16528.3+101858.61+7545.74+13122.02+92927.53+10118.71+9378.09+10118.69+7495.59+17041.19+15119.61+10966.96+8130.16+10473.31+17716.96+9775.57+15979.12+10966.95+9357.9+11108.79+9431.02+10966.95+11616.19+10966.95+9442.27+17716.96+16107.9+18645.13+16192.27+11599.49+9813.45+11121.65+9150.02+17928.08+15350.21+11136.68+10260.94+11141.25+10196.61+17772.66+17221.01+11276.22+13058.57+11286.43+9445.98+19324.8+18412.22+11414.53+10127.98+11414.53+9073.98+18164.53+16185.72+11491.57+7012.32+7510.8+5665.07+22222.34+18084.57</f>
        <v>920197.82999999984</v>
      </c>
      <c r="K158" s="59" t="s">
        <v>453</v>
      </c>
      <c r="L158" s="57">
        <v>45208</v>
      </c>
    </row>
    <row r="159" spans="1:12" s="1" customFormat="1" ht="34">
      <c r="A159" s="68">
        <v>153</v>
      </c>
      <c r="B159" s="51">
        <v>6</v>
      </c>
      <c r="C159" s="84" t="s">
        <v>454</v>
      </c>
      <c r="D159" s="86" t="s">
        <v>89</v>
      </c>
      <c r="E159" s="53">
        <v>425000</v>
      </c>
      <c r="F159" s="53">
        <v>425000</v>
      </c>
      <c r="G159" s="55">
        <v>0</v>
      </c>
      <c r="H159" s="55">
        <v>0</v>
      </c>
      <c r="I159" s="53">
        <v>0</v>
      </c>
      <c r="J159" s="55">
        <v>0</v>
      </c>
      <c r="K159" s="59" t="s">
        <v>455</v>
      </c>
      <c r="L159" s="57" t="s">
        <v>456</v>
      </c>
    </row>
    <row r="160" spans="1:12" s="1" customFormat="1" ht="42">
      <c r="A160" s="68">
        <v>154</v>
      </c>
      <c r="B160" s="51">
        <v>6</v>
      </c>
      <c r="C160" s="84" t="s">
        <v>457</v>
      </c>
      <c r="D160" s="86" t="s">
        <v>458</v>
      </c>
      <c r="E160" s="53">
        <v>1000000</v>
      </c>
      <c r="F160" s="53">
        <v>1000000</v>
      </c>
      <c r="G160" s="55">
        <v>0</v>
      </c>
      <c r="H160" s="55">
        <v>0</v>
      </c>
      <c r="I160" s="53">
        <v>0</v>
      </c>
      <c r="J160" s="55">
        <v>0</v>
      </c>
      <c r="K160" s="59" t="s">
        <v>459</v>
      </c>
      <c r="L160" s="57">
        <v>46042</v>
      </c>
    </row>
    <row r="161" spans="1:12" s="1" customFormat="1" ht="34">
      <c r="A161" s="68">
        <v>155</v>
      </c>
      <c r="B161" s="51">
        <v>6</v>
      </c>
      <c r="C161" s="84" t="s">
        <v>460</v>
      </c>
      <c r="D161" s="86" t="s">
        <v>461</v>
      </c>
      <c r="E161" s="53">
        <v>100000</v>
      </c>
      <c r="F161" s="53">
        <v>100000</v>
      </c>
      <c r="G161" s="55">
        <v>0</v>
      </c>
      <c r="H161" s="55">
        <v>0</v>
      </c>
      <c r="I161" s="53">
        <v>0</v>
      </c>
      <c r="J161" s="55">
        <v>0</v>
      </c>
      <c r="K161" s="59" t="s">
        <v>462</v>
      </c>
      <c r="L161" s="57" t="s">
        <v>308</v>
      </c>
    </row>
    <row r="162" spans="1:12" s="1" customFormat="1" ht="34">
      <c r="A162" s="68">
        <v>156</v>
      </c>
      <c r="B162" s="51">
        <v>6</v>
      </c>
      <c r="C162" s="84" t="s">
        <v>463</v>
      </c>
      <c r="D162" s="86" t="s">
        <v>464</v>
      </c>
      <c r="E162" s="53">
        <v>100000</v>
      </c>
      <c r="F162" s="53">
        <v>100000</v>
      </c>
      <c r="G162" s="55">
        <v>0</v>
      </c>
      <c r="H162" s="55">
        <v>0</v>
      </c>
      <c r="I162" s="53">
        <v>0</v>
      </c>
      <c r="J162" s="55">
        <v>0</v>
      </c>
      <c r="K162" s="59" t="s">
        <v>465</v>
      </c>
      <c r="L162" s="57" t="s">
        <v>308</v>
      </c>
    </row>
    <row r="163" spans="1:12" s="1" customFormat="1" ht="51">
      <c r="A163" s="68">
        <v>157</v>
      </c>
      <c r="B163" s="51">
        <v>7</v>
      </c>
      <c r="C163" s="84" t="s">
        <v>466</v>
      </c>
      <c r="D163" s="51" t="s">
        <v>467</v>
      </c>
      <c r="E163" s="53">
        <v>435000</v>
      </c>
      <c r="F163" s="53">
        <v>435000</v>
      </c>
      <c r="G163" s="55">
        <f>5000+420000+10000</f>
        <v>435000</v>
      </c>
      <c r="H163" s="55">
        <f>5000+420000+10000</f>
        <v>435000</v>
      </c>
      <c r="I163" s="53">
        <f>1019.7+8374.85+1580.65+10140+8760.85+12911.4+4147.85+16373.29+4517.51+10234.4+8911.29+12592.03+2952.64+18778.71+23475.24+4528.59+17614.43+3284.71+10223.2+7585.38+27212.62+20784.89+9773.51+4160+17599.79+4160+3763.81+15797.94+29958.06+13167.74</f>
        <v>334385.07999999996</v>
      </c>
      <c r="J163" s="55">
        <f>1019.7+8374.85+1580.65+10140+8760.85+12911.4+4147.85+16373.29+4517.51+10234.4+8911.29+12592.03+2952.64+18778.71+23475.24+4528.59+17614.43+3284.71+10223.2+7585.38+27212.62+20784.89+9773.51+4160+17599.79+4160+3763.81+15797.94+29958.06+13167.74</f>
        <v>334385.07999999996</v>
      </c>
      <c r="K163" s="59" t="s">
        <v>468</v>
      </c>
      <c r="L163" s="57" t="s">
        <v>469</v>
      </c>
    </row>
    <row r="164" spans="1:12" s="1" customFormat="1" ht="34">
      <c r="A164" s="68">
        <v>158</v>
      </c>
      <c r="B164" s="51">
        <v>7</v>
      </c>
      <c r="C164" s="84" t="s">
        <v>470</v>
      </c>
      <c r="D164" s="51" t="s">
        <v>467</v>
      </c>
      <c r="E164" s="53">
        <v>720000</v>
      </c>
      <c r="F164" s="53">
        <v>720000</v>
      </c>
      <c r="G164" s="55">
        <f>700000+20000</f>
        <v>720000</v>
      </c>
      <c r="H164" s="55">
        <f>700000+20000</f>
        <v>720000</v>
      </c>
      <c r="I164" s="53">
        <f>3629.29+3655.23+1074.79+64+523.87+14712.13+489.2+1252.43+20669.17+2244.63+14222.88+868.8+13560+3685.8+1475.83+2034.79+19961.27</f>
        <v>104124.11</v>
      </c>
      <c r="J164" s="55">
        <f>3629.29+3655.23+1074.79+64+523.87+14712.13+489.2+1252.43+20669.17+2244.63+14222.88+868.8+13560+3685.8+1475.83+2034.79+19961.27</f>
        <v>104124.11</v>
      </c>
      <c r="K164" s="59" t="s">
        <v>471</v>
      </c>
      <c r="L164" s="57" t="s">
        <v>472</v>
      </c>
    </row>
    <row r="165" spans="1:12" s="1" customFormat="1" ht="51">
      <c r="A165" s="68">
        <v>159</v>
      </c>
      <c r="B165" s="51">
        <v>7</v>
      </c>
      <c r="C165" s="52" t="s">
        <v>473</v>
      </c>
      <c r="D165" s="51" t="s">
        <v>467</v>
      </c>
      <c r="E165" s="53">
        <v>430000</v>
      </c>
      <c r="F165" s="53">
        <v>430000</v>
      </c>
      <c r="G165" s="55">
        <f>150000+280000</f>
        <v>430000</v>
      </c>
      <c r="H165" s="55">
        <f>150000+280000</f>
        <v>430000</v>
      </c>
      <c r="I165" s="53">
        <f>13804+952+17284+1192+17284+27608+1192+1904+27608+1904+15892+1096</f>
        <v>127720</v>
      </c>
      <c r="J165" s="55">
        <f>13804+952+17284+1192+17284+27608+1192+1904+27608+1904+15892+1096</f>
        <v>127720</v>
      </c>
      <c r="K165" s="59" t="s">
        <v>474</v>
      </c>
      <c r="L165" s="57" t="s">
        <v>475</v>
      </c>
    </row>
    <row r="166" spans="1:12" s="1" customFormat="1" ht="34">
      <c r="A166" s="68">
        <v>160</v>
      </c>
      <c r="B166" s="51">
        <v>7</v>
      </c>
      <c r="C166" s="52" t="s">
        <v>476</v>
      </c>
      <c r="D166" s="51" t="s">
        <v>467</v>
      </c>
      <c r="E166" s="53">
        <v>465000</v>
      </c>
      <c r="F166" s="53">
        <v>465000</v>
      </c>
      <c r="G166" s="55">
        <f>7000+30000+3000+100000+100000+5000+220000</f>
        <v>465000</v>
      </c>
      <c r="H166" s="55">
        <f>7000+30000+3000+100000+100000+5000+220000</f>
        <v>465000</v>
      </c>
      <c r="I166" s="53">
        <f>4296.6+3281.64+5137.89+12288.79+1556.81+3970.66+258.23+40+3590.11+7644.87+348.39+464+247.59+7409.63+32+11.61+3816.87+3590.11+2597.09+1164.06+4973.25+336.93+3375.6+3947.01+4143.11+3778.14+11494.8+3430.38+26668.4+3748.42+3542.06+1839.2+17433.5+2033.56+5334.68+1635+200+690+60+5703.15+283.94+5215.17+6860.47+1410.28+6195.96+3112.93+2839.19+5597.24+8762.97+2758.46+1313.82+18448.7+1268.2+5890.49+8008.53+1204+3299.76+760+727.33+6520.77</f>
        <v>256592.35</v>
      </c>
      <c r="J166" s="55">
        <f>4296.6+3281.64+5137.89+12288.79+1556.81+3970.66+258.23+40+3590.11+7644.87+348.39+464+247.59+7409.63+32+11.61+3816.87+3590.11+2597.09+1164.06+4973.25+336.93+3375.6+3947.01+4143.11+3778.14+11494.8+3430.38+26668.4+3748.42+3542.06+1839.2+17433.5+2033.56+5334.68+1635+200+690+60+5703.15+283.94+5215.17+6860.47+1410.28+6195.96+3112.93+2839.19+5597.24+8762.97+2758.46+1313.82+18448.7+1268.2+5890.49+8008.53+1204+3299.76+760+727.33+6520.77</f>
        <v>256592.35</v>
      </c>
      <c r="K166" s="59" t="s">
        <v>468</v>
      </c>
      <c r="L166" s="57" t="s">
        <v>477</v>
      </c>
    </row>
    <row r="167" spans="1:12" s="1" customFormat="1" ht="70">
      <c r="A167" s="68">
        <v>161</v>
      </c>
      <c r="B167" s="51">
        <v>7</v>
      </c>
      <c r="C167" s="52" t="s">
        <v>478</v>
      </c>
      <c r="D167" s="51" t="s">
        <v>36</v>
      </c>
      <c r="E167" s="53">
        <v>334552</v>
      </c>
      <c r="F167" s="53">
        <v>334552</v>
      </c>
      <c r="G167" s="55">
        <f>37200+37200+37200+37200+36952+36833.58</f>
        <v>222585.58000000002</v>
      </c>
      <c r="H167" s="55">
        <f>37200+37200+37200+37200+36952+36833.58</f>
        <v>222585.58000000002</v>
      </c>
      <c r="I167" s="53">
        <f>37200+37200+34771.41+34800+2400+2428.59+6907.64+14298.04</f>
        <v>170005.68000000002</v>
      </c>
      <c r="J167" s="55">
        <f>37200+37200+34771.41+34800+2400+2428.59+6907.64+14298.04</f>
        <v>170005.68000000002</v>
      </c>
      <c r="K167" s="59" t="s">
        <v>479</v>
      </c>
      <c r="L167" s="57" t="s">
        <v>480</v>
      </c>
    </row>
    <row r="168" spans="1:12" s="1" customFormat="1" ht="51">
      <c r="A168" s="68">
        <v>162</v>
      </c>
      <c r="B168" s="51">
        <v>7</v>
      </c>
      <c r="C168" s="52" t="s">
        <v>481</v>
      </c>
      <c r="D168" s="51" t="s">
        <v>124</v>
      </c>
      <c r="E168" s="53">
        <v>342000</v>
      </c>
      <c r="F168" s="53">
        <v>342000</v>
      </c>
      <c r="G168" s="55">
        <v>342000</v>
      </c>
      <c r="H168" s="55">
        <v>342000</v>
      </c>
      <c r="I168" s="53">
        <f>9500+19000+9500+9500+9500+7125+14250+7125+7125+14250+7125+7125+7125+7125+7125+9351.56+18703.12+18703.12+9351.56+9351.56</f>
        <v>207960.91999999998</v>
      </c>
      <c r="J168" s="55">
        <f>9500+19000+9500+9500+9500+7125+14250+7125+7125+14250+7125+7125+7125+7125+7125+9351.56+18703.12+18703.12+9351.56+9351.56</f>
        <v>207960.91999999998</v>
      </c>
      <c r="K168" s="59" t="s">
        <v>482</v>
      </c>
      <c r="L168" s="57" t="s">
        <v>483</v>
      </c>
    </row>
    <row r="169" spans="1:12" s="1" customFormat="1" ht="34">
      <c r="A169" s="68">
        <v>163</v>
      </c>
      <c r="B169" s="51">
        <v>7</v>
      </c>
      <c r="C169" s="52" t="s">
        <v>484</v>
      </c>
      <c r="D169" s="51" t="s">
        <v>124</v>
      </c>
      <c r="E169" s="53">
        <v>256500</v>
      </c>
      <c r="F169" s="53">
        <v>256500</v>
      </c>
      <c r="G169" s="55">
        <v>256500</v>
      </c>
      <c r="H169" s="55">
        <v>256500</v>
      </c>
      <c r="I169" s="53">
        <f>26125+11875+14250+21375+21375+28500</f>
        <v>123500</v>
      </c>
      <c r="J169" s="55">
        <f>26125+11875+14250+21375+21375+28500</f>
        <v>123500</v>
      </c>
      <c r="K169" s="59" t="s">
        <v>485</v>
      </c>
      <c r="L169" s="57">
        <v>45113</v>
      </c>
    </row>
    <row r="170" spans="1:12" s="1" customFormat="1" ht="53.25" customHeight="1">
      <c r="A170" s="68">
        <v>164</v>
      </c>
      <c r="B170" s="51">
        <v>8</v>
      </c>
      <c r="C170" s="52" t="s">
        <v>486</v>
      </c>
      <c r="D170" s="51" t="s">
        <v>467</v>
      </c>
      <c r="E170" s="53">
        <v>205000</v>
      </c>
      <c r="F170" s="53">
        <v>205000</v>
      </c>
      <c r="G170" s="55">
        <f>55000+150000</f>
        <v>205000</v>
      </c>
      <c r="H170" s="55">
        <f>55000+150000</f>
        <v>205000</v>
      </c>
      <c r="I170" s="53">
        <v>0</v>
      </c>
      <c r="J170" s="55">
        <v>0</v>
      </c>
      <c r="K170" s="59" t="s">
        <v>487</v>
      </c>
      <c r="L170" s="57" t="s">
        <v>488</v>
      </c>
    </row>
    <row r="171" spans="1:12" s="1" customFormat="1" ht="48" customHeight="1">
      <c r="A171" s="68">
        <v>165</v>
      </c>
      <c r="B171" s="51">
        <v>8</v>
      </c>
      <c r="C171" s="52" t="s">
        <v>489</v>
      </c>
      <c r="D171" s="51" t="s">
        <v>467</v>
      </c>
      <c r="E171" s="53">
        <v>365000</v>
      </c>
      <c r="F171" s="53">
        <v>365000</v>
      </c>
      <c r="G171" s="55">
        <f>15000+10000+210000+10000+30000+40000+5000+45000</f>
        <v>365000</v>
      </c>
      <c r="H171" s="55">
        <f>15000+10000+210000+10000+30000+40000+5000+45000</f>
        <v>365000</v>
      </c>
      <c r="I171" s="53">
        <f>4628+890+4628+10585.13+708.4+829.6+12589.49+61.6+2421.05+1291.72+1161.12+4628+8851.49+6159.05+1450+2028.03+1854.7+8851.49+2702.5+3462.19+6159.05+1188.09+3794.52+2932.77+8851.49+2828.96+1531.05+1624.4+8185.89+1263.11+200+623.56+100+73.38+6189.92+1531.05+8060+1344.67+5242+2771.42+9446+1450+1680+4482.73+1712.23+3717.58+12428+3916.51+4678+7782.92+3692+5310+4016+5122.97+1199.5+7482+4374.57+8652+2295.08+1510+1319.6+6029.13+5211.45+123.92+3564.94+202.4+18550.8+2183.38+1912.06+793.4+4176+4163.05</f>
        <v>287455.1100000001</v>
      </c>
      <c r="J171" s="55">
        <f>4628+890+4628+10585.13+708.4+829.6+12589.49+61.6+2421.05+1291.72+1161.12+4628+8851.49+6159.05+1450+2028.03+1854.7+8851.49+2702.5+3462.19+6159.05+1188.09+3794.52+2932.77+8851.49+2828.96+1531.05+1624.4+8185.89+1263.11+200+623.56+100+73.38+6189.92+1531.05+8060+1344.67+5242+2771.42+9446+1450+1680+4482.73+1712.23+3717.58+12428+3916.51+4678+7782.92+3692+5310+4016+5122.97+1199.5+7482+4374.57+8652+2295.08+1510+1319.6+6029.13+5211.45+123.92+3564.94+202.4+18550.8+2183.38+1912.06+793.4+4176+4163.05</f>
        <v>287455.1100000001</v>
      </c>
      <c r="K171" s="59" t="s">
        <v>468</v>
      </c>
      <c r="L171" s="57" t="s">
        <v>490</v>
      </c>
    </row>
    <row r="172" spans="1:12" s="1" customFormat="1" ht="34">
      <c r="A172" s="68">
        <v>166</v>
      </c>
      <c r="B172" s="51">
        <v>8</v>
      </c>
      <c r="C172" s="52" t="s">
        <v>491</v>
      </c>
      <c r="D172" s="51" t="s">
        <v>467</v>
      </c>
      <c r="E172" s="53">
        <v>320000</v>
      </c>
      <c r="F172" s="53">
        <v>320000</v>
      </c>
      <c r="G172" s="55">
        <f>300000+20000</f>
        <v>320000</v>
      </c>
      <c r="H172" s="55">
        <f>300000+20000</f>
        <v>320000</v>
      </c>
      <c r="I172" s="53">
        <f>1450+100+2552+2320+2705.9+2416.1+2427.92+4174.13+2218.03+3546.24+3144.48</f>
        <v>27054.799999999999</v>
      </c>
      <c r="J172" s="55">
        <f>1450+100+2552+2320+2705.9+2416.1+2427.92+4174.13+2218.03+3546.24+3144.48</f>
        <v>27054.799999999999</v>
      </c>
      <c r="K172" s="59" t="s">
        <v>468</v>
      </c>
      <c r="L172" s="57" t="s">
        <v>492</v>
      </c>
    </row>
    <row r="173" spans="1:12" s="1" customFormat="1" ht="22.5" customHeight="1">
      <c r="A173" s="36"/>
      <c r="B173" s="37"/>
      <c r="C173" s="38" t="s">
        <v>493</v>
      </c>
      <c r="D173" s="37"/>
      <c r="E173" s="39">
        <f t="shared" ref="E173:J173" si="0">SUBTOTAL(9,E7:E172)</f>
        <v>277227753.36000007</v>
      </c>
      <c r="F173" s="39">
        <f t="shared" si="0"/>
        <v>227120261.39000002</v>
      </c>
      <c r="G173" s="40">
        <f t="shared" si="0"/>
        <v>159212903.35000002</v>
      </c>
      <c r="H173" s="40">
        <f t="shared" si="0"/>
        <v>114811330.42000002</v>
      </c>
      <c r="I173" s="39">
        <f t="shared" si="0"/>
        <v>100662486.78999998</v>
      </c>
      <c r="J173" s="40">
        <f t="shared" si="0"/>
        <v>65790434.800000004</v>
      </c>
      <c r="K173" s="39"/>
      <c r="L173" s="39"/>
    </row>
    <row r="174" spans="1:12">
      <c r="F174" s="34" t="s">
        <v>1</v>
      </c>
      <c r="G174" s="34"/>
      <c r="H174" s="35"/>
      <c r="I174" s="34"/>
      <c r="J174" s="35"/>
    </row>
    <row r="175" spans="1:12">
      <c r="F175" s="34"/>
      <c r="G175" s="34" t="s">
        <v>1</v>
      </c>
      <c r="H175" s="47" t="s">
        <v>1</v>
      </c>
      <c r="I175" s="34"/>
      <c r="J175" s="35"/>
    </row>
    <row r="176" spans="1:12">
      <c r="H176" s="47"/>
    </row>
    <row r="177" spans="3:8">
      <c r="F177" s="33"/>
      <c r="G177" s="34"/>
      <c r="H177" s="47"/>
    </row>
    <row r="178" spans="3:8" ht="14">
      <c r="C178" s="32" t="s">
        <v>494</v>
      </c>
      <c r="G178" s="48"/>
      <c r="H178" s="35"/>
    </row>
    <row r="179" spans="3:8">
      <c r="H179" s="47"/>
    </row>
    <row r="181" spans="3:8">
      <c r="H181" s="35"/>
    </row>
    <row r="183" spans="3:8">
      <c r="H183" s="35"/>
    </row>
    <row r="486974" spans="6:6">
      <c r="F486974" s="29" t="e">
        <f>SUBTOTAL(9,#REF!)</f>
        <v>#REF!</v>
      </c>
    </row>
  </sheetData>
  <autoFilter ref="A6:L173" xr:uid="{00000000-0001-0000-0000-000000000000}">
    <sortState xmlns:xlrd2="http://schemas.microsoft.com/office/spreadsheetml/2017/richdata2" ref="A7:L173">
      <sortCondition ref="A6:A173"/>
    </sortState>
  </autoFilter>
  <sortState xmlns:xlrd2="http://schemas.microsoft.com/office/spreadsheetml/2017/richdata2" ref="A111:A114">
    <sortCondition ref="A111:A114"/>
  </sortState>
  <customSheetViews>
    <customSheetView guid="{3EB6DC9C-F5B2-47FE-84E7-A990AB1F6B04}" scale="85" showPageBreaks="1" fitToPage="1" printArea="1" showAutoFilter="1">
      <pane xSplit="8" ySplit="6" topLeftCell="L151" activePane="bottomRight" state="frozen"/>
      <selection pane="bottomRight" activeCell="O153" sqref="O153"/>
      <pageMargins left="0" right="0" top="0" bottom="0" header="0" footer="0"/>
      <pageSetup paperSize="8" scale="71" fitToHeight="0" orientation="landscape" horizontalDpi="300" verticalDpi="300" r:id="rId1"/>
      <headerFooter alignWithMargins="0"/>
      <autoFilter ref="A6:AK234" xr:uid="{F324C110-53FE-EB4C-B0B5-FF5C7FACCA7F}"/>
    </customSheetView>
    <customSheetView guid="{3454866D-D04E-453C-B90F-6795BDF5D376}" scale="85" showPageBreaks="1" fitToPage="1" printArea="1" showAutoFilter="1">
      <pane xSplit="8" ySplit="6" topLeftCell="I153" activePane="bottomRight" state="frozen"/>
      <selection pane="bottomRight" activeCell="R156" sqref="R156"/>
      <pageMargins left="0" right="0" top="0" bottom="0" header="0" footer="0"/>
      <pageSetup paperSize="8" scale="71" fitToHeight="0" orientation="landscape" horizontalDpi="300" verticalDpi="300" r:id="rId2"/>
      <headerFooter alignWithMargins="0"/>
      <autoFilter ref="A6:AK234" xr:uid="{D5B9D4A9-9FD3-A643-93CE-0F5ACD99B073}"/>
    </customSheetView>
    <customSheetView guid="{7851A10E-6185-48C6-8ECE-4AF97DBAFCD8}" scale="85" showPageBreaks="1" fitToPage="1" printArea="1" showAutoFilter="1">
      <pane xSplit="8" ySplit="6" topLeftCell="N93" activePane="bottomRight" state="frozen"/>
      <selection pane="bottomRight" activeCell="O93" sqref="O93"/>
      <pageMargins left="0" right="0" top="0" bottom="0" header="0" footer="0"/>
      <pageSetup paperSize="8" scale="71" fitToHeight="0" orientation="landscape" horizontalDpi="300" verticalDpi="300" r:id="rId3"/>
      <headerFooter alignWithMargins="0"/>
      <autoFilter ref="A6:AK234" xr:uid="{A335967E-2E5F-7C4B-B6E2-36F42F2C9E4A}"/>
    </customSheetView>
    <customSheetView guid="{EF9563C6-30BD-4BF0-AAB8-5DF301BDA33D}" scale="73" showPageBreaks="1" fitToPage="1" printArea="1" showAutoFilter="1">
      <pane xSplit="14" ySplit="7" topLeftCell="P157" activePane="bottomRight" state="frozen"/>
      <selection pane="bottomRight" activeCell="P158" sqref="P158"/>
      <pageMargins left="0" right="0" top="0" bottom="0" header="0" footer="0"/>
      <pageSetup paperSize="8" scale="36" fitToHeight="0" orientation="landscape" verticalDpi="598" r:id="rId4"/>
      <headerFooter alignWithMargins="0"/>
      <autoFilter ref="A6:AK234" xr:uid="{423BC803-2FD5-D743-AA26-76BC8B4D7599}"/>
    </customSheetView>
    <customSheetView guid="{018C5D39-71D1-49E2-B104-00382FBF8B66}" scale="90" showPageBreaks="1" fitToPage="1" printArea="1" filter="1" showAutoFilter="1">
      <pane xSplit="11" ySplit="187" topLeftCell="Q211" activePane="bottomRight" state="frozen"/>
      <selection pane="bottomRight" activeCell="T212" sqref="T212"/>
      <pageMargins left="0" right="0" top="0" bottom="0" header="0" footer="0"/>
      <pageSetup paperSize="8" scale="36" fitToHeight="0" orientation="landscape" verticalDpi="598" r:id="rId5"/>
      <headerFooter alignWithMargins="0"/>
      <autoFilter ref="A6:AK234" xr:uid="{46C8BAE5-AC4B-9548-9CA5-7CF9244EA835}">
        <filterColumn colId="22">
          <filters>
            <filter val="Ρένος"/>
          </filters>
        </filterColumn>
      </autoFilter>
    </customSheetView>
    <customSheetView guid="{67DA4931-4D92-4E21-A0E9-B4384160DB29}" scale="90" showPageBreaks="1" fitToPage="1" printArea="1" filter="1" showAutoFilter="1">
      <pane xSplit="7" ySplit="5" topLeftCell="M193" activePane="bottomRight"/>
      <selection pane="bottomRight" activeCell="K195" sqref="K195"/>
      <pageMargins left="0" right="0" top="0" bottom="0" header="0" footer="0"/>
      <pageSetup paperSize="8" scale="37" fitToHeight="0" orientation="landscape" r:id="rId6"/>
      <headerFooter alignWithMargins="0"/>
      <autoFilter ref="A6:AK234" xr:uid="{78D86D6F-C000-4842-A40C-2DA15AF400BE}">
        <filterColumn colId="1">
          <filters>
            <filter val="5"/>
          </filters>
        </filterColumn>
      </autoFilter>
    </customSheetView>
    <customSheetView guid="{BE0CDA78-86D9-4E48-91F2-0EE2376471FE}" scale="84" showPageBreaks="1" fitToPage="1" printArea="1" filter="1" showAutoFilter="1" topLeftCell="N1">
      <selection activeCell="M106" sqref="M106"/>
      <pageMargins left="0" right="0" top="0" bottom="0" header="0" footer="0"/>
      <pageSetup paperSize="8" scale="36" fitToHeight="0" orientation="landscape" verticalDpi="598" r:id="rId7"/>
      <headerFooter alignWithMargins="0"/>
      <autoFilter ref="A6:AK229" xr:uid="{07495F8C-B2BD-F543-A560-B232DE926288}">
        <filterColumn colId="22">
          <filters>
            <filter val="Γιώτα + Γεωργία"/>
          </filters>
        </filterColumn>
      </autoFilter>
    </customSheetView>
    <customSheetView guid="{DA5801EE-2817-43AC-9511-CC04116D984F}" scale="90" showPageBreaks="1" fitToPage="1" printArea="1" filter="1" showAutoFilter="1">
      <pane xSplit="8" ySplit="213" topLeftCell="J215" activePane="bottomRight" state="frozen"/>
      <selection pane="bottomRight" activeCell="R203" sqref="R203"/>
      <pageMargins left="0" right="0" top="0" bottom="0" header="0" footer="0"/>
      <pageSetup paperSize="8" scale="34" fitToHeight="0" orientation="landscape" verticalDpi="598" r:id="rId8"/>
      <headerFooter alignWithMargins="0"/>
      <autoFilter ref="A6:AJ214" xr:uid="{67B4DC7C-6438-4F49-8F38-7D7015735B4F}">
        <filterColumn colId="9">
          <filters>
            <filter val="Σίφνος"/>
          </filters>
        </filterColumn>
      </autoFilter>
    </customSheetView>
    <customSheetView guid="{8B685A25-FB09-46A1-89DE-856820EB193F}" scale="80" showPageBreaks="1" fitToPage="1" printArea="1" showAutoFilter="1">
      <pane xSplit="8" ySplit="6" topLeftCell="I146" activePane="bottomRight" state="frozen"/>
      <selection pane="bottomRight" activeCell="A151" sqref="A151"/>
      <pageMargins left="0" right="0" top="0" bottom="0" header="0" footer="0"/>
      <pageSetup paperSize="8" scale="38" fitToHeight="0" orientation="landscape" verticalDpi="598" r:id="rId9"/>
      <headerFooter alignWithMargins="0"/>
      <autoFilter ref="A6:AJ224" xr:uid="{9D10D961-6822-7045-B48B-51AE633675C4}"/>
    </customSheetView>
    <customSheetView guid="{383C5B77-CEB3-435B-8F76-AA322BE4DCBE}" scale="90" showPageBreaks="1" fitToPage="1" printArea="1" filter="1" showAutoFilter="1" topLeftCell="L1">
      <pane ySplit="1" topLeftCell="A194" activePane="bottomLeft" state="frozen"/>
      <selection pane="bottomLeft" activeCell="R202" sqref="R202"/>
      <pageMargins left="0" right="0" top="0" bottom="0" header="0" footer="0"/>
      <pageSetup paperSize="8" scale="40" fitToHeight="0" orientation="landscape" horizontalDpi="4294967295" verticalDpi="4294967295" r:id="rId10"/>
      <headerFooter alignWithMargins="0"/>
      <autoFilter ref="A6:AI219" xr:uid="{84EA9B32-DE23-304C-AD7B-CFD198245E7E}">
        <filterColumn colId="22">
          <filters>
            <filter val="Αναστασία"/>
          </filters>
        </filterColumn>
      </autoFilter>
    </customSheetView>
    <customSheetView guid="{0818F90D-30F3-43F9-B61E-A6578B63C564}" scale="70" showPageBreaks="1" fitToPage="1" printArea="1" filter="1" showAutoFilter="1">
      <pane xSplit="7" ySplit="5" topLeftCell="H6" activePane="bottomRight" state="frozen"/>
      <selection pane="bottomRight" activeCell="U112" sqref="U112"/>
      <pageMargins left="0" right="0" top="0" bottom="0" header="0" footer="0"/>
      <pageSetup paperSize="8" scale="26" fitToHeight="0" orientation="landscape" verticalDpi="598" r:id="rId11"/>
      <headerFooter alignWithMargins="0"/>
      <autoFilter ref="A6:AI218" xr:uid="{E115D9DE-97C6-484D-A623-A4E03895E4F6}">
        <filterColumn colId="22">
          <filters>
            <filter val="Φώφη"/>
          </filters>
        </filterColumn>
      </autoFilter>
    </customSheetView>
    <customSheetView guid="{982E226A-4C38-4110-9B96-FBFA080EEB72}" scale="90" showPageBreaks="1" fitToPage="1" printArea="1" showAutoFilter="1">
      <pane xSplit="7" ySplit="5" topLeftCell="M144" activePane="bottomRight" state="frozen"/>
      <selection pane="bottomRight" activeCell="G149" sqref="G149"/>
      <pageMargins left="0" right="0" top="0" bottom="0" header="0" footer="0"/>
      <pageSetup paperSize="8" scale="41" fitToHeight="0" orientation="landscape" verticalDpi="598" r:id="rId12"/>
      <headerFooter alignWithMargins="0"/>
      <autoFilter ref="A6:AI201" xr:uid="{557F0CDC-C694-2A47-B286-27121094F8CF}"/>
    </customSheetView>
    <customSheetView guid="{7AE89CBB-29B7-4983-B98C-BBD3DF684329}" scale="70" showPageBreaks="1" fitToPage="1" printArea="1" showAutoFilter="1">
      <selection activeCell="P117" sqref="P117"/>
      <pageMargins left="0" right="0" top="0" bottom="0" header="0" footer="0"/>
      <pageSetup paperSize="8" scale="31" fitToHeight="0" orientation="landscape" verticalDpi="598" r:id="rId13"/>
      <headerFooter alignWithMargins="0"/>
      <autoFilter ref="A6:AF189" xr:uid="{E09FFC99-50D7-1B42-A6D6-41932563146F}"/>
    </customSheetView>
    <customSheetView guid="{DFDDE52F-BE25-4A20-AA21-592EF5B63608}" scale="80" fitToPage="1" showAutoFilter="1">
      <pane xSplit="7" ySplit="6" topLeftCell="H115" activePane="bottomRight" state="frozen"/>
      <selection pane="bottomRight" activeCell="H118" sqref="H118"/>
      <pageMargins left="0" right="0" top="0" bottom="0" header="0" footer="0"/>
      <pageSetup paperSize="8" scale="47" fitToHeight="0" orientation="landscape" verticalDpi="598" r:id="rId14"/>
      <headerFooter alignWithMargins="0"/>
      <autoFilter ref="A6:AE127" xr:uid="{59D09B92-4ECC-924D-AB73-55F37E7FF4F4}">
        <sortState xmlns:xlrd2="http://schemas.microsoft.com/office/spreadsheetml/2017/richdata2" ref="A8:AE127">
          <sortCondition ref="A6:A109"/>
        </sortState>
      </autoFilter>
    </customSheetView>
    <customSheetView guid="{30EFFE64-05A7-4F3E-AD35-746088C658E6}" scale="90" fitToPage="1" showAutoFilter="1">
      <pane xSplit="8" ySplit="6" topLeftCell="O41" activePane="bottomRight" state="frozen"/>
      <selection pane="bottomRight" activeCell="R48" sqref="R48"/>
      <pageMargins left="0" right="0" top="0" bottom="0" header="0" footer="0"/>
      <pageSetup paperSize="8" scale="44" fitToHeight="0" orientation="landscape" verticalDpi="598" r:id="rId15"/>
      <headerFooter alignWithMargins="0"/>
      <autoFilter ref="A6:AG106" xr:uid="{FB56DF93-765B-F440-AF68-E611E18C7B7A}">
        <sortState xmlns:xlrd2="http://schemas.microsoft.com/office/spreadsheetml/2017/richdata2" ref="A7:AD106">
          <sortCondition ref="A6:A106"/>
        </sortState>
      </autoFilter>
    </customSheetView>
    <customSheetView guid="{491969B3-0EFF-4DC4-A875-F7604C0814DE}" scale="90" fitToPage="1" printArea="1" showAutoFilter="1">
      <pane xSplit="8" ySplit="6" topLeftCell="U107" activePane="bottomRight" state="frozen"/>
      <selection pane="bottomRight" activeCell="Y110" sqref="Y110"/>
      <pageMargins left="0" right="0" top="0" bottom="0" header="0" footer="0"/>
      <pageSetup paperSize="8" scale="44" fitToHeight="0" orientation="landscape" verticalDpi="598" r:id="rId16"/>
      <headerFooter alignWithMargins="0"/>
      <autoFilter ref="A6:AG109" xr:uid="{9ABB496A-9F5C-1742-BF7D-DB6DC4DD351A}">
        <sortState xmlns:xlrd2="http://schemas.microsoft.com/office/spreadsheetml/2017/richdata2" ref="A8:AG109">
          <sortCondition ref="A6:A109"/>
        </sortState>
      </autoFilter>
    </customSheetView>
    <customSheetView guid="{80A7B635-24BC-4B6F-95F9-4DAFFBA04752}" scale="90" fitToPage="1" filter="1" showAutoFilter="1">
      <pane xSplit="8" ySplit="6" topLeftCell="O7" activePane="bottomRight" state="frozen"/>
      <selection pane="bottomRight" activeCell="H7" sqref="H7"/>
      <pageMargins left="0" right="0" top="0" bottom="0" header="0" footer="0"/>
      <pageSetup paperSize="8" scale="42" fitToHeight="0" orientation="landscape" horizontalDpi="300" verticalDpi="300" r:id="rId17"/>
      <headerFooter alignWithMargins="0"/>
      <autoFilter ref="A6:AE148" xr:uid="{2BC850FA-D27E-8342-B923-D6638DB42150}">
        <filterColumn colId="3">
          <filters>
            <filter val="1α"/>
          </filters>
        </filterColumn>
      </autoFilter>
    </customSheetView>
    <customSheetView guid="{A591B4DA-B4B3-406F-B9A6-4103B2239BB0}" scale="80" showPageBreaks="1" fitToPage="1" printArea="1" filter="1" showAutoFilter="1" topLeftCell="J200">
      <selection activeCell="R221" sqref="R221"/>
      <pageMargins left="0" right="0" top="0" bottom="0" header="0" footer="0"/>
      <pageSetup paperSize="8" scale="37" fitToHeight="0" orientation="landscape" verticalDpi="598" r:id="rId18"/>
      <headerFooter alignWithMargins="0"/>
      <autoFilter ref="A6:AK214" xr:uid="{CB23F6A8-7F27-3543-868D-6538FF761D73}">
        <filterColumn colId="22">
          <filters>
            <filter val="Λουκάς"/>
          </filters>
        </filterColumn>
      </autoFilter>
    </customSheetView>
    <customSheetView guid="{FDC3EC62-B358-4533-A6BE-7C0F60FDB6B9}" scale="80" showPageBreaks="1" fitToPage="1" printArea="1" filter="1" showAutoFilter="1">
      <pane xSplit="7" ySplit="5" topLeftCell="H6" activePane="bottomRight" state="frozen"/>
      <selection pane="bottomRight" activeCell="R12" sqref="R12"/>
      <pageMargins left="0" right="0" top="0" bottom="0" header="0" footer="0"/>
      <pageSetup paperSize="8" scale="37" fitToHeight="0" orientation="landscape" verticalDpi="598" r:id="rId19"/>
      <headerFooter alignWithMargins="0"/>
      <autoFilter ref="A6:AJ231" xr:uid="{908D4607-5A13-9849-BD72-C5167D50BF65}">
        <filterColumn colId="22">
          <filters>
            <filter val="Παύλος"/>
          </filters>
        </filterColumn>
      </autoFilter>
    </customSheetView>
    <customSheetView guid="{0B93B359-179A-42EE-9C3B-C1B5078E6430}" scale="74" showPageBreaks="1" fitToPage="1" printArea="1" showAutoFilter="1">
      <pane xSplit="8" ySplit="121" topLeftCell="I1184" activePane="bottomRight" state="frozen"/>
      <selection pane="bottomRight" activeCell="G7" sqref="G7"/>
      <pageMargins left="0" right="0" top="0" bottom="0" header="0" footer="0"/>
      <pageSetup paperSize="8" scale="37" fitToHeight="0" orientation="landscape" verticalDpi="598" r:id="rId20"/>
      <headerFooter alignWithMargins="0"/>
      <autoFilter ref="A6:AJ231" xr:uid="{2E44CE3B-07F3-FD4C-9DB0-E84CC4854FE8}"/>
    </customSheetView>
    <customSheetView guid="{C0755A22-2CA2-4762-90F4-6F69D346F28D}" showPageBreaks="1" fitToPage="1" printArea="1" showAutoFilter="1">
      <selection activeCell="R18" sqref="R18"/>
      <pageMargins left="0" right="0" top="0" bottom="0" header="0" footer="0"/>
      <pageSetup paperSize="8" scale="31" fitToHeight="0" orientation="landscape" r:id="rId21"/>
      <headerFooter alignWithMargins="0"/>
      <autoFilter ref="A6:AM231" xr:uid="{B5BD773E-4AAA-C34D-BBE0-EB054022ADEA}"/>
    </customSheetView>
    <customSheetView guid="{C367CF3B-A67F-4906-B8DE-1C96F095182F}" scale="90" showPageBreaks="1" fitToPage="1" printArea="1" filter="1" showAutoFilter="1">
      <pane xSplit="12" ySplit="187" topLeftCell="S198" activePane="bottomRight" state="frozen"/>
      <selection pane="bottomRight" activeCell="E6" sqref="E6"/>
      <pageMargins left="0" right="0" top="0" bottom="0" header="0" footer="0"/>
      <pageSetup paperSize="8" scale="36" fitToHeight="0" orientation="landscape" r:id="rId22"/>
      <headerFooter alignWithMargins="0"/>
      <autoFilter ref="A6:AK236" xr:uid="{E0A57669-DE40-484E-91BC-B1D1C84E4CDB}">
        <filterColumn colId="1">
          <filters>
            <filter val="5"/>
          </filters>
        </filterColumn>
        <filterColumn colId="22">
          <filters>
            <filter val="Λουκάς"/>
            <filter val="Ρένος"/>
          </filters>
        </filterColumn>
      </autoFilter>
    </customSheetView>
    <customSheetView guid="{CE7D661D-8B21-4686-92D3-25C2476022A5}" scale="80" showPageBreaks="1" fitToPage="1" printArea="1" showAutoFilter="1">
      <pane ySplit="186" topLeftCell="A210" activePane="bottomLeft" state="frozen"/>
      <selection pane="bottomLeft" activeCell="Q235" sqref="Q235"/>
      <pageMargins left="0" right="0" top="0" bottom="0" header="0" footer="0"/>
      <pageSetup paperSize="8" scale="37" fitToHeight="0" orientation="landscape" verticalDpi="598" r:id="rId23"/>
      <headerFooter alignWithMargins="0"/>
      <autoFilter ref="A6:AK234" xr:uid="{A96F8179-DB00-6746-9B75-90828C7D56E5}"/>
    </customSheetView>
    <customSheetView guid="{37A8FF25-5810-44B0-80F8-925E8099AF96}" scale="80" showPageBreaks="1" fitToPage="1" printArea="1" filter="1" showAutoFilter="1" topLeftCell="L26">
      <selection activeCell="Z43" sqref="Z43"/>
      <pageMargins left="0" right="0" top="0" bottom="0" header="0" footer="0"/>
      <pageSetup paperSize="8" scale="47" fitToWidth="0" orientation="landscape" r:id="rId24"/>
      <headerFooter alignWithMargins="0"/>
      <autoFilter ref="A6:AK234" xr:uid="{576A8CD3-AC0F-9F46-AE6A-D26490F5CBB6}">
        <filterColumn colId="22">
          <filters>
            <filter val="Παύλος"/>
          </filters>
        </filterColumn>
      </autoFilter>
    </customSheetView>
    <customSheetView guid="{12D8D113-31CE-49A2-BCBE-0E7A7ABE45D2}" scale="80" showPageBreaks="1" fitToPage="1" printArea="1" filter="1" showAutoFilter="1">
      <pane xSplit="8" ySplit="34" topLeftCell="U78" activePane="bottomRight" state="frozen"/>
      <selection pane="bottomRight" activeCell="AA102" sqref="AA102"/>
      <pageMargins left="0" right="0" top="0" bottom="0" header="0" footer="0"/>
      <pageSetup paperSize="8" scale="36" fitToHeight="0" orientation="landscape" verticalDpi="598" r:id="rId25"/>
      <headerFooter alignWithMargins="0"/>
      <autoFilter ref="A6:AK234" xr:uid="{9B57F139-4E2C-A34A-8935-1F0B270D1BA9}">
        <filterColumn colId="22">
          <filters>
            <filter val="Φώφη"/>
          </filters>
        </filterColumn>
      </autoFilter>
    </customSheetView>
    <customSheetView guid="{8F6F9C37-668F-43C4-9F54-716DE1129842}" scale="90" showPageBreaks="1" fitToPage="1" printArea="1" filter="1" showAutoFilter="1">
      <pane xSplit="7" ySplit="5" topLeftCell="O91" activePane="bottomRight" state="frozen"/>
      <selection pane="bottomRight" activeCell="R93" sqref="R93"/>
      <pageMargins left="0" right="0" top="0" bottom="0" header="0" footer="0"/>
      <pageSetup paperSize="8" scale="36" fitToHeight="0" orientation="landscape" r:id="rId26"/>
      <headerFooter alignWithMargins="0"/>
      <autoFilter ref="A6:AK234" xr:uid="{8312B38E-FCFC-8D41-8CB0-B4474E58B001}">
        <filterColumn colId="22">
          <filters>
            <filter val="Δημήτρης"/>
          </filters>
        </filterColumn>
      </autoFilter>
    </customSheetView>
    <customSheetView guid="{5FFF4119-4B5C-4178-B1BF-DB171D63E921}" scale="80" showPageBreaks="1" fitToPage="1" printArea="1" filter="1" showAutoFilter="1" hiddenColumns="1" topLeftCell="G1">
      <selection activeCell="R93" sqref="R93"/>
      <pageMargins left="0" right="0" top="0" bottom="0" header="0" footer="0"/>
      <pageSetup paperSize="8" scale="45" fitToHeight="0" orientation="landscape" verticalDpi="598" r:id="rId27"/>
      <headerFooter alignWithMargins="0"/>
      <autoFilter ref="A6:AK234" xr:uid="{E0C015B7-FB6C-004B-ADCD-41CE9B7D4926}">
        <filterColumn colId="6">
          <filters>
            <filter val="5010602"/>
          </filters>
        </filterColumn>
      </autoFilter>
    </customSheetView>
    <customSheetView guid="{6A1EBEB7-81F8-4B9D-814C-47C83E54FB12}" scale="85" showPageBreaks="1" fitToPage="1" printArea="1" filter="1" showAutoFilter="1">
      <selection activeCell="P113" sqref="P113"/>
      <pageMargins left="0" right="0" top="0" bottom="0" header="0" footer="0"/>
      <pageSetup paperSize="8" scale="36" fitToHeight="0" orientation="landscape" verticalDpi="598" r:id="rId28"/>
      <headerFooter alignWithMargins="0"/>
      <autoFilter ref="A6:AK234" xr:uid="{83F893F4-2DEF-804D-8895-38362A7A35AB}">
        <filterColumn colId="6">
          <filters>
            <filter val="5002618"/>
          </filters>
        </filterColumn>
      </autoFilter>
    </customSheetView>
    <customSheetView guid="{CE0BD460-9A4C-4D60-9A97-F7341162F644}" scale="90" showPageBreaks="1" fitToPage="1" printArea="1" showAutoFilter="1">
      <selection activeCell="H134" sqref="H134"/>
      <pageMargins left="0" right="0" top="0" bottom="0" header="0" footer="0"/>
      <pageSetup paperSize="8" scale="36" fitToHeight="0" orientation="landscape" verticalDpi="598" r:id="rId29"/>
      <headerFooter alignWithMargins="0"/>
      <autoFilter ref="A6:AK234" xr:uid="{4BA76A6B-7E63-6944-B2B4-7BBBB3B6CCB8}"/>
    </customSheetView>
    <customSheetView guid="{86EF96BE-95D5-43DD-8397-CA36F2231B5C}" showPageBreaks="1" fitToPage="1" printArea="1" filter="1" showAutoFilter="1" topLeftCell="A45">
      <pane xSplit="1" topLeftCell="I1" activePane="topRight" state="frozen"/>
      <selection pane="topRight" activeCell="R54" sqref="R54"/>
      <pageMargins left="0" right="0" top="0" bottom="0" header="0" footer="0"/>
      <pageSetup paperSize="8" scale="35" fitToHeight="0" orientation="landscape" r:id="rId30"/>
      <headerFooter alignWithMargins="0"/>
      <autoFilter ref="A6:AK234" xr:uid="{820911BE-78BE-2945-BC13-88AD299B2AE9}">
        <filterColumn colId="22">
          <filters>
            <filter val="Γεωργία"/>
          </filters>
        </filterColumn>
      </autoFilter>
    </customSheetView>
    <customSheetView guid="{A7C61047-E661-4A62-A694-923E381596A0}" scale="90" showPageBreaks="1" fitToPage="1" printArea="1" showAutoFilter="1">
      <pane xSplit="10" ySplit="233" topLeftCell="K235" activePane="bottomRight" state="frozen"/>
      <selection pane="bottomRight" activeCell="Z199" sqref="Z199"/>
      <pageMargins left="0" right="0" top="0" bottom="0" header="0" footer="0"/>
      <pageSetup paperSize="8" scale="37" fitToHeight="0" orientation="landscape" horizontalDpi="300" verticalDpi="300" r:id="rId31"/>
      <headerFooter alignWithMargins="0"/>
      <autoFilter ref="A6:AK234" xr:uid="{8C0A7B16-65B7-7B49-8B55-B37343175F24}"/>
    </customSheetView>
    <customSheetView guid="{40407E69-3714-4438-865D-D96C0D58522E}" scale="90" showPageBreaks="1" fitToPage="1" printArea="1" filter="1" showAutoFilter="1">
      <pane xSplit="7" ySplit="5" topLeftCell="H172" activePane="bottomRight" state="frozen"/>
      <selection pane="bottomRight" activeCell="AM175" sqref="AM175"/>
      <pageMargins left="0" right="0" top="0" bottom="0" header="0" footer="0"/>
      <pageSetup paperSize="8" scale="36" fitToHeight="0" orientation="landscape" verticalDpi="598" r:id="rId32"/>
      <headerFooter alignWithMargins="0"/>
      <autoFilter ref="A6:AK234" xr:uid="{AA64D7FA-E15F-3E48-BDFE-117576E39C20}">
        <filterColumn colId="22">
          <filters>
            <filter val="Αλέκος"/>
          </filters>
        </filterColumn>
      </autoFilter>
    </customSheetView>
    <customSheetView guid="{0E7E0B34-1ABD-4ABF-85EA-BE1FE57F29C5}" showPageBreaks="1" fitToPage="1" printArea="1" filter="1" showAutoFilter="1" topLeftCell="I1">
      <pane ySplit="218" topLeftCell="A238" activePane="bottomLeft" state="frozen"/>
      <selection pane="bottomLeft" activeCell="R35" sqref="R35"/>
      <pageMargins left="0" right="0" top="0" bottom="0" header="0" footer="0"/>
      <pageSetup paperSize="8" scale="36" fitToHeight="0" orientation="landscape" verticalDpi="598" r:id="rId33"/>
      <headerFooter alignWithMargins="0"/>
      <autoFilter ref="A6:AN219" xr:uid="{D0A9F855-DE36-AC45-B274-DC1C6DB955ED}">
        <filterColumn colId="9">
          <filters>
            <filter val="Θήρα"/>
          </filters>
        </filterColumn>
      </autoFilter>
    </customSheetView>
  </customSheetViews>
  <pageMargins left="0.19685039370078741" right="0.19685039370078741" top="0.43307086614173229" bottom="0.51181102362204722" header="0.43307086614173229" footer="0.51181102362204722"/>
  <pageSetup paperSize="8" scale="41" fitToHeight="0" orientation="landscape" r:id="rId34"/>
  <headerFooter alignWithMargins="0"/>
  <legacyDrawing r:id="rId3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93C022269F3B614B8615B363E9AC9701" ma:contentTypeVersion="3" ma:contentTypeDescription="Create a new document." ma:contentTypeScope="" ma:versionID="a43c1661d4bf38444e19c829b0cf9122">
  <xsd:schema xmlns:xsd="http://www.w3.org/2001/XMLSchema" xmlns:xs="http://www.w3.org/2001/XMLSchema" xmlns:p="http://schemas.microsoft.com/office/2006/metadata/properties" xmlns:ns3="3e134ac3-841a-4e70-b54e-f12d560f360f" targetNamespace="http://schemas.microsoft.com/office/2006/metadata/properties" ma:root="true" ma:fieldsID="8af93d76d261870315dc6c7a53a2ea2c" ns3:_="">
    <xsd:import namespace="3e134ac3-841a-4e70-b54e-f12d560f360f"/>
    <xsd:element name="properties">
      <xsd:complexType>
        <xsd:sequence>
          <xsd:element name="documentManagement">
            <xsd:complexType>
              <xsd:all>
                <xsd:element ref="ns3:MediaServiceMetadata" minOccurs="0"/>
                <xsd:element ref="ns3:MediaServiceFastMetadata"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134ac3-841a-4e70-b54e-f12d560f360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9514A61-E7EE-4314-937B-FF7937F524E9}">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BDFB5E25-7025-4B44-882F-5BF7C2E5AF18}">
  <ds:schemaRefs>
    <ds:schemaRef ds:uri="http://schemas.microsoft.com/sharepoint/v3/contenttype/forms"/>
  </ds:schemaRefs>
</ds:datastoreItem>
</file>

<file path=customXml/itemProps3.xml><?xml version="1.0" encoding="utf-8"?>
<ds:datastoreItem xmlns:ds="http://schemas.openxmlformats.org/officeDocument/2006/customXml" ds:itemID="{2D397063-3D3D-47E3-9610-2399C89C0D8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134ac3-841a-4e70-b54e-f12d560f360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Φύλλο1</vt:lpstr>
      <vt:lpstr>ΠΕΠ 2021-2027</vt:lpstr>
      <vt:lpstr>'ΠΕΠ 2021-2027'!Print_Area</vt:lpstr>
      <vt:lpstr>'ΠΕΠ 2021-2027'!Print_Titles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ΒΕΛΟΥΔΟΣ ΜΑΝΘΟΣ</dc:creator>
  <cp:keywords/>
  <dc:description/>
  <cp:lastModifiedBy>ΜΠΙΣΤΗΣ ΑΛΕΞΑΝΔΡΟΣ</cp:lastModifiedBy>
  <cp:revision/>
  <dcterms:created xsi:type="dcterms:W3CDTF">2017-11-16T07:23:15Z</dcterms:created>
  <dcterms:modified xsi:type="dcterms:W3CDTF">2026-02-24T21:38:09Z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f5750ef2-e531-43b3-bf35-012025db7928</vt:lpwstr>
  </property>
  <property fmtid="{D5CDD505-2E9C-101B-9397-08002B2CF9AE}" pid="3" name="ContentTypeId">
    <vt:lpwstr>0x01010093C022269F3B614B8615B363E9AC9701</vt:lpwstr>
  </property>
</Properties>
</file>